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233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K108" i="14"/>
  <c r="J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K107" i="14"/>
  <c r="J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K105" i="14"/>
  <c r="J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K104" i="14"/>
  <c r="J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K103" i="14"/>
  <c r="J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K102" i="14"/>
  <c r="J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K101" i="14"/>
  <c r="J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K99" i="14"/>
  <c r="J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K98" i="14"/>
  <c r="J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K97" i="14"/>
  <c r="J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K96" i="14"/>
  <c r="J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K95" i="14"/>
  <c r="J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K94" i="14"/>
  <c r="J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K93" i="14"/>
  <c r="J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K88" i="14"/>
  <c r="J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K87" i="14"/>
  <c r="J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K85" i="14"/>
  <c r="J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K84" i="14"/>
  <c r="J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K83" i="14"/>
  <c r="J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K82" i="14"/>
  <c r="J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K81" i="14"/>
  <c r="J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K79" i="14"/>
  <c r="J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K78" i="14"/>
  <c r="J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K77" i="14"/>
  <c r="J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K76" i="14"/>
  <c r="J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K75" i="14"/>
  <c r="J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K74" i="14"/>
  <c r="J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K73" i="14"/>
  <c r="J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K68" i="14"/>
  <c r="J68" i="14"/>
  <c r="F68" i="14"/>
  <c r="W67" i="14"/>
  <c r="V67" i="14"/>
  <c r="U67" i="14"/>
  <c r="T67" i="14"/>
  <c r="R67" i="14"/>
  <c r="Q67" i="14"/>
  <c r="P67" i="14"/>
  <c r="O67" i="14"/>
  <c r="N67" i="14"/>
  <c r="M67" i="14"/>
  <c r="K67" i="14"/>
  <c r="J67" i="14"/>
  <c r="F67" i="14"/>
  <c r="W66" i="14"/>
  <c r="V66" i="14"/>
  <c r="U66" i="14"/>
  <c r="T66" i="14"/>
  <c r="R66" i="14"/>
  <c r="Q66" i="14"/>
  <c r="P66" i="14"/>
  <c r="O66" i="14"/>
  <c r="N66" i="14"/>
  <c r="M66" i="14"/>
  <c r="K66" i="14"/>
  <c r="J66" i="14"/>
  <c r="F66" i="14"/>
  <c r="W65" i="14"/>
  <c r="V65" i="14"/>
  <c r="U65" i="14"/>
  <c r="T65" i="14"/>
  <c r="R65" i="14"/>
  <c r="Q65" i="14"/>
  <c r="P65" i="14"/>
  <c r="O65" i="14"/>
  <c r="N65" i="14"/>
  <c r="M65" i="14"/>
  <c r="K65" i="14"/>
  <c r="J65" i="14"/>
  <c r="F65" i="14"/>
  <c r="W64" i="14"/>
  <c r="V64" i="14"/>
  <c r="U64" i="14"/>
  <c r="T64" i="14"/>
  <c r="R64" i="14"/>
  <c r="Q64" i="14"/>
  <c r="P64" i="14"/>
  <c r="O64" i="14"/>
  <c r="N64" i="14"/>
  <c r="M64" i="14"/>
  <c r="K64" i="14"/>
  <c r="J64" i="14"/>
  <c r="F64" i="14"/>
  <c r="W62" i="14"/>
  <c r="V62" i="14"/>
  <c r="U62" i="14"/>
  <c r="T62" i="14"/>
  <c r="R62" i="14"/>
  <c r="Q62" i="14"/>
  <c r="P62" i="14"/>
  <c r="O62" i="14"/>
  <c r="N62" i="14"/>
  <c r="M62" i="14"/>
  <c r="K62" i="14"/>
  <c r="J62" i="14"/>
  <c r="F62" i="14"/>
  <c r="W61" i="14"/>
  <c r="V61" i="14"/>
  <c r="U61" i="14"/>
  <c r="T61" i="14"/>
  <c r="R61" i="14"/>
  <c r="Q61" i="14"/>
  <c r="P61" i="14"/>
  <c r="O61" i="14"/>
  <c r="N61" i="14"/>
  <c r="M61" i="14"/>
  <c r="K61" i="14"/>
  <c r="J61" i="14"/>
  <c r="F61" i="14"/>
  <c r="W60" i="14"/>
  <c r="V60" i="14"/>
  <c r="U60" i="14"/>
  <c r="T60" i="14"/>
  <c r="R60" i="14"/>
  <c r="Q60" i="14"/>
  <c r="P60" i="14"/>
  <c r="O60" i="14"/>
  <c r="N60" i="14"/>
  <c r="M60" i="14"/>
  <c r="K60" i="14"/>
  <c r="J60" i="14"/>
  <c r="F60" i="14"/>
  <c r="W57" i="14"/>
  <c r="V57" i="14"/>
  <c r="U57" i="14"/>
  <c r="T57" i="14"/>
  <c r="R57" i="14"/>
  <c r="Q57" i="14"/>
  <c r="P57" i="14"/>
  <c r="O57" i="14"/>
  <c r="N57" i="14"/>
  <c r="M57" i="14"/>
  <c r="K57" i="14"/>
  <c r="J57" i="14"/>
  <c r="F57" i="14"/>
  <c r="W56" i="14"/>
  <c r="V56" i="14"/>
  <c r="U56" i="14"/>
  <c r="T56" i="14"/>
  <c r="R56" i="14"/>
  <c r="Q56" i="14"/>
  <c r="P56" i="14"/>
  <c r="O56" i="14"/>
  <c r="N56" i="14"/>
  <c r="M56" i="14"/>
  <c r="K56" i="14"/>
  <c r="J56" i="14"/>
  <c r="F56" i="14"/>
  <c r="W55" i="14"/>
  <c r="V55" i="14"/>
  <c r="U55" i="14"/>
  <c r="T55" i="14"/>
  <c r="R55" i="14"/>
  <c r="Q55" i="14"/>
  <c r="P55" i="14"/>
  <c r="O55" i="14"/>
  <c r="N55" i="14"/>
  <c r="M55" i="14"/>
  <c r="K55" i="14"/>
  <c r="J55" i="14"/>
  <c r="F55" i="14"/>
  <c r="W54" i="14"/>
  <c r="V54" i="14"/>
  <c r="U54" i="14"/>
  <c r="T54" i="14"/>
  <c r="R54" i="14"/>
  <c r="Q54" i="14"/>
  <c r="P54" i="14"/>
  <c r="O54" i="14"/>
  <c r="N54" i="14"/>
  <c r="M54" i="14"/>
  <c r="K54" i="14"/>
  <c r="J54" i="14"/>
  <c r="F54" i="14"/>
  <c r="W52" i="14"/>
  <c r="V52" i="14"/>
  <c r="U52" i="14"/>
  <c r="T52" i="14"/>
  <c r="R52" i="14"/>
  <c r="Q52" i="14"/>
  <c r="P52" i="14"/>
  <c r="O52" i="14"/>
  <c r="N52" i="14"/>
  <c r="M52" i="14"/>
  <c r="K52" i="14"/>
  <c r="J52" i="14"/>
  <c r="F52" i="14"/>
  <c r="W50" i="14"/>
  <c r="V50" i="14"/>
  <c r="U50" i="14"/>
  <c r="T50" i="14"/>
  <c r="R50" i="14"/>
  <c r="Q50" i="14"/>
  <c r="P50" i="14"/>
  <c r="O50" i="14"/>
  <c r="N50" i="14"/>
  <c r="M50" i="14"/>
  <c r="K50" i="14"/>
  <c r="J50" i="14"/>
  <c r="F50" i="14"/>
  <c r="W48" i="14"/>
  <c r="V48" i="14"/>
  <c r="U48" i="14"/>
  <c r="T48" i="14"/>
  <c r="R48" i="14"/>
  <c r="Q48" i="14"/>
  <c r="P48" i="14"/>
  <c r="O48" i="14"/>
  <c r="N48" i="14"/>
  <c r="M48" i="14"/>
  <c r="K48" i="14"/>
  <c r="J48" i="14"/>
  <c r="F48" i="14"/>
  <c r="W47" i="14"/>
  <c r="V47" i="14"/>
  <c r="U47" i="14"/>
  <c r="T47" i="14"/>
  <c r="R47" i="14"/>
  <c r="Q47" i="14"/>
  <c r="P47" i="14"/>
  <c r="O47" i="14"/>
  <c r="N47" i="14"/>
  <c r="M47" i="14"/>
  <c r="K47" i="14"/>
  <c r="J47" i="14"/>
  <c r="F47" i="14"/>
  <c r="W46" i="14"/>
  <c r="V46" i="14"/>
  <c r="U46" i="14"/>
  <c r="T46" i="14"/>
  <c r="R46" i="14"/>
  <c r="Q46" i="14"/>
  <c r="P46" i="14"/>
  <c r="O46" i="14"/>
  <c r="N46" i="14"/>
  <c r="M46" i="14"/>
  <c r="K46" i="14"/>
  <c r="J46" i="14"/>
  <c r="F46" i="14"/>
  <c r="W45" i="14"/>
  <c r="V45" i="14"/>
  <c r="U45" i="14"/>
  <c r="T45" i="14"/>
  <c r="R45" i="14"/>
  <c r="Q45" i="14"/>
  <c r="P45" i="14"/>
  <c r="O45" i="14"/>
  <c r="N45" i="14"/>
  <c r="M45" i="14"/>
  <c r="K45" i="14"/>
  <c r="J45" i="14"/>
  <c r="F45" i="14"/>
  <c r="W44" i="14"/>
  <c r="V44" i="14"/>
  <c r="U44" i="14"/>
  <c r="T44" i="14"/>
  <c r="R44" i="14"/>
  <c r="Q44" i="14"/>
  <c r="P44" i="14"/>
  <c r="O44" i="14"/>
  <c r="N44" i="14"/>
  <c r="M44" i="14"/>
  <c r="K44" i="14"/>
  <c r="J44" i="14"/>
  <c r="F44" i="14"/>
  <c r="W43" i="14"/>
  <c r="V43" i="14"/>
  <c r="U43" i="14"/>
  <c r="T43" i="14"/>
  <c r="R43" i="14"/>
  <c r="Q43" i="14"/>
  <c r="P43" i="14"/>
  <c r="O43" i="14"/>
  <c r="N43" i="14"/>
  <c r="M43" i="14"/>
  <c r="K43" i="14"/>
  <c r="J43" i="14"/>
  <c r="F43" i="14"/>
  <c r="W41" i="14"/>
  <c r="V41" i="14"/>
  <c r="U41" i="14"/>
  <c r="T41" i="14"/>
  <c r="R41" i="14"/>
  <c r="Q41" i="14"/>
  <c r="P41" i="14"/>
  <c r="O41" i="14"/>
  <c r="N41" i="14"/>
  <c r="M41" i="14"/>
  <c r="K41" i="14"/>
  <c r="J41" i="14"/>
  <c r="F41" i="14"/>
  <c r="W40" i="14"/>
  <c r="V40" i="14"/>
  <c r="U40" i="14"/>
  <c r="T40" i="14"/>
  <c r="R40" i="14"/>
  <c r="Q40" i="14"/>
  <c r="P40" i="14"/>
  <c r="O40" i="14"/>
  <c r="N40" i="14"/>
  <c r="M40" i="14"/>
  <c r="K40" i="14"/>
  <c r="J40" i="14"/>
  <c r="F40" i="14"/>
  <c r="W37" i="14"/>
  <c r="V37" i="14"/>
  <c r="U37" i="14"/>
  <c r="T37" i="14"/>
  <c r="R37" i="14"/>
  <c r="Q37" i="14"/>
  <c r="P37" i="14"/>
  <c r="O37" i="14"/>
  <c r="N37" i="14"/>
  <c r="M37" i="14"/>
  <c r="K37" i="14"/>
  <c r="J37" i="14"/>
  <c r="F37" i="14"/>
  <c r="W36" i="14"/>
  <c r="V36" i="14"/>
  <c r="U36" i="14"/>
  <c r="T36" i="14"/>
  <c r="R36" i="14"/>
  <c r="Q36" i="14"/>
  <c r="P36" i="14"/>
  <c r="O36" i="14"/>
  <c r="N36" i="14"/>
  <c r="M36" i="14"/>
  <c r="K36" i="14"/>
  <c r="J36" i="14"/>
  <c r="F36" i="14"/>
  <c r="W35" i="14"/>
  <c r="V35" i="14"/>
  <c r="U35" i="14"/>
  <c r="T35" i="14"/>
  <c r="R35" i="14"/>
  <c r="Q35" i="14"/>
  <c r="P35" i="14"/>
  <c r="O35" i="14"/>
  <c r="N35" i="14"/>
  <c r="M35" i="14"/>
  <c r="K35" i="14"/>
  <c r="J35" i="14"/>
  <c r="F35" i="14"/>
  <c r="W34" i="14"/>
  <c r="V34" i="14"/>
  <c r="U34" i="14"/>
  <c r="T34" i="14"/>
  <c r="R34" i="14"/>
  <c r="Q34" i="14"/>
  <c r="P34" i="14"/>
  <c r="O34" i="14"/>
  <c r="N34" i="14"/>
  <c r="M34" i="14"/>
  <c r="K34" i="14"/>
  <c r="J34" i="14"/>
  <c r="F34" i="14"/>
  <c r="W32" i="14"/>
  <c r="V32" i="14"/>
  <c r="U32" i="14"/>
  <c r="T32" i="14"/>
  <c r="R32" i="14"/>
  <c r="Q32" i="14"/>
  <c r="P32" i="14"/>
  <c r="O32" i="14"/>
  <c r="N32" i="14"/>
  <c r="M32" i="14"/>
  <c r="K32" i="14"/>
  <c r="J32" i="14"/>
  <c r="F32" i="14"/>
  <c r="W31" i="14"/>
  <c r="V31" i="14"/>
  <c r="U31" i="14"/>
  <c r="T31" i="14"/>
  <c r="R31" i="14"/>
  <c r="Q31" i="14"/>
  <c r="P31" i="14"/>
  <c r="O31" i="14"/>
  <c r="N31" i="14"/>
  <c r="M31" i="14"/>
  <c r="K31" i="14"/>
  <c r="J31" i="14"/>
  <c r="F31" i="14"/>
  <c r="W29" i="14"/>
  <c r="V29" i="14"/>
  <c r="U29" i="14"/>
  <c r="T29" i="14"/>
  <c r="R29" i="14"/>
  <c r="Q29" i="14"/>
  <c r="P29" i="14"/>
  <c r="O29" i="14"/>
  <c r="N29" i="14"/>
  <c r="M29" i="14"/>
  <c r="K29" i="14"/>
  <c r="J29" i="14"/>
  <c r="F29" i="14"/>
  <c r="W28" i="14"/>
  <c r="V28" i="14"/>
  <c r="U28" i="14"/>
  <c r="T28" i="14"/>
  <c r="R28" i="14"/>
  <c r="Q28" i="14"/>
  <c r="P28" i="14"/>
  <c r="O28" i="14"/>
  <c r="N28" i="14"/>
  <c r="M28" i="14"/>
  <c r="K28" i="14"/>
  <c r="J28" i="14"/>
  <c r="F28" i="14"/>
  <c r="W27" i="14"/>
  <c r="V27" i="14"/>
  <c r="U27" i="14"/>
  <c r="T27" i="14"/>
  <c r="R27" i="14"/>
  <c r="Q27" i="14"/>
  <c r="P27" i="14"/>
  <c r="O27" i="14"/>
  <c r="N27" i="14"/>
  <c r="M27" i="14"/>
  <c r="K27" i="14"/>
  <c r="J27" i="14"/>
  <c r="F27" i="14"/>
  <c r="W26" i="14"/>
  <c r="V26" i="14"/>
  <c r="U26" i="14"/>
  <c r="T26" i="14"/>
  <c r="R26" i="14"/>
  <c r="Q26" i="14"/>
  <c r="P26" i="14"/>
  <c r="O26" i="14"/>
  <c r="N26" i="14"/>
  <c r="M26" i="14"/>
  <c r="K26" i="14"/>
  <c r="J26" i="14"/>
  <c r="F26" i="14"/>
  <c r="W25" i="14"/>
  <c r="V25" i="14"/>
  <c r="U25" i="14"/>
  <c r="T25" i="14"/>
  <c r="R25" i="14"/>
  <c r="Q25" i="14"/>
  <c r="P25" i="14"/>
  <c r="O25" i="14"/>
  <c r="N25" i="14"/>
  <c r="M25" i="14"/>
  <c r="K25" i="14"/>
  <c r="J25" i="14"/>
  <c r="F25" i="14"/>
  <c r="W24" i="14"/>
  <c r="V24" i="14"/>
  <c r="U24" i="14"/>
  <c r="T24" i="14"/>
  <c r="R24" i="14"/>
  <c r="Q24" i="14"/>
  <c r="P24" i="14"/>
  <c r="O24" i="14"/>
  <c r="N24" i="14"/>
  <c r="M24" i="14"/>
  <c r="K24" i="14"/>
  <c r="J24" i="14"/>
  <c r="F24" i="14"/>
  <c r="W22" i="14"/>
  <c r="V22" i="14"/>
  <c r="U22" i="14"/>
  <c r="T22" i="14"/>
  <c r="R22" i="14"/>
  <c r="Q22" i="14"/>
  <c r="P22" i="14"/>
  <c r="O22" i="14"/>
  <c r="N22" i="14"/>
  <c r="M22" i="14"/>
  <c r="K22" i="14"/>
  <c r="J22" i="14"/>
  <c r="F22" i="14"/>
  <c r="W21" i="14"/>
  <c r="V21" i="14"/>
  <c r="U21" i="14"/>
  <c r="T21" i="14"/>
  <c r="R21" i="14"/>
  <c r="Q21" i="14"/>
  <c r="P21" i="14"/>
  <c r="O21" i="14"/>
  <c r="N21" i="14"/>
  <c r="M21" i="14"/>
  <c r="K21" i="14"/>
  <c r="J21" i="14"/>
  <c r="F21" i="14"/>
  <c r="W20" i="14"/>
  <c r="V20" i="14"/>
  <c r="U20" i="14"/>
  <c r="T20" i="14"/>
  <c r="R20" i="14"/>
  <c r="Q20" i="14"/>
  <c r="P20" i="14"/>
  <c r="O20" i="14"/>
  <c r="N20" i="14"/>
  <c r="M20" i="14"/>
  <c r="K20" i="14"/>
  <c r="J20" i="14"/>
  <c r="F20" i="14"/>
  <c r="W18" i="14"/>
  <c r="V18" i="14"/>
  <c r="U18" i="14"/>
  <c r="T18" i="14"/>
  <c r="R18" i="14"/>
  <c r="Q18" i="14"/>
  <c r="P18" i="14"/>
  <c r="O18" i="14"/>
  <c r="N18" i="14"/>
  <c r="M18" i="14"/>
  <c r="K18" i="14"/>
  <c r="J18" i="14"/>
  <c r="F18" i="14"/>
  <c r="W17" i="14"/>
  <c r="V17" i="14"/>
  <c r="U17" i="14"/>
  <c r="T17" i="14"/>
  <c r="R17" i="14"/>
  <c r="Q17" i="14"/>
  <c r="P17" i="14"/>
  <c r="O17" i="14"/>
  <c r="N17" i="14"/>
  <c r="M17" i="14"/>
  <c r="K17" i="14"/>
  <c r="J17" i="14"/>
  <c r="F17" i="14"/>
  <c r="W16" i="14"/>
  <c r="V16" i="14"/>
  <c r="U16" i="14"/>
  <c r="T16" i="14"/>
  <c r="R16" i="14"/>
  <c r="Q16" i="14"/>
  <c r="P16" i="14"/>
  <c r="O16" i="14"/>
  <c r="N16" i="14"/>
  <c r="M16" i="14"/>
  <c r="K16" i="14"/>
  <c r="J16" i="14"/>
  <c r="F16" i="14"/>
  <c r="W14" i="14"/>
  <c r="V14" i="14"/>
  <c r="U14" i="14"/>
  <c r="T14" i="14"/>
  <c r="R14" i="14"/>
  <c r="Q14" i="14"/>
  <c r="P14" i="14"/>
  <c r="O14" i="14"/>
  <c r="N14" i="14"/>
  <c r="M14" i="14"/>
  <c r="K14" i="14"/>
  <c r="J14" i="14"/>
  <c r="F14" i="14"/>
  <c r="W13" i="14"/>
  <c r="V13" i="14"/>
  <c r="U13" i="14"/>
  <c r="T13" i="14"/>
  <c r="R13" i="14"/>
  <c r="Q13" i="14"/>
  <c r="P13" i="14"/>
  <c r="O13" i="14"/>
  <c r="N13" i="14"/>
  <c r="M13" i="14"/>
  <c r="K13" i="14"/>
  <c r="J13" i="14"/>
  <c r="F13" i="14"/>
  <c r="W12" i="14"/>
  <c r="V12" i="14"/>
  <c r="U12" i="14"/>
  <c r="T12" i="14"/>
  <c r="R12" i="14"/>
  <c r="Q12" i="14"/>
  <c r="P12" i="14"/>
  <c r="O12" i="14"/>
  <c r="N12" i="14"/>
  <c r="M12" i="14"/>
  <c r="K12" i="14"/>
  <c r="J12" i="14"/>
  <c r="F12" i="14"/>
  <c r="W11" i="14"/>
  <c r="V11" i="14"/>
  <c r="U11" i="14"/>
  <c r="T11" i="14"/>
  <c r="R11" i="14"/>
  <c r="Q11" i="14"/>
  <c r="P11" i="14"/>
  <c r="O11" i="14"/>
  <c r="N11" i="14"/>
  <c r="M11" i="14"/>
  <c r="K11" i="14"/>
  <c r="J11" i="14"/>
  <c r="F11" i="14"/>
  <c r="W10" i="14"/>
  <c r="V10" i="14"/>
  <c r="U10" i="14"/>
  <c r="T10" i="14"/>
  <c r="R10" i="14"/>
  <c r="Q10" i="14"/>
  <c r="P10" i="14"/>
  <c r="O10" i="14"/>
  <c r="N10" i="14"/>
  <c r="M10" i="14"/>
  <c r="K10" i="14"/>
  <c r="J10" i="14"/>
  <c r="F10" i="14"/>
  <c r="W8" i="14"/>
  <c r="V8" i="14"/>
  <c r="U8" i="14"/>
  <c r="T8" i="14"/>
  <c r="R8" i="14"/>
  <c r="Q8" i="14"/>
  <c r="P8" i="14"/>
  <c r="O8" i="14"/>
  <c r="N8" i="14"/>
  <c r="M8" i="14"/>
  <c r="K8" i="14"/>
  <c r="J8" i="14"/>
  <c r="F8" i="14"/>
  <c r="W7" i="14"/>
  <c r="V7" i="14"/>
  <c r="U7" i="14"/>
  <c r="T7" i="14"/>
  <c r="R7" i="14"/>
  <c r="Q7" i="14"/>
  <c r="P7" i="14"/>
  <c r="O7" i="14"/>
  <c r="N7" i="14"/>
  <c r="M7" i="14"/>
  <c r="K7" i="14"/>
  <c r="J7" i="14"/>
  <c r="F7" i="14"/>
  <c r="W6" i="14"/>
  <c r="V6" i="14"/>
  <c r="U6" i="14"/>
  <c r="T6" i="14"/>
  <c r="R6" i="14"/>
  <c r="Q6" i="14"/>
  <c r="P6" i="14"/>
  <c r="O6" i="14"/>
  <c r="N6" i="14"/>
  <c r="M6" i="14"/>
  <c r="K6" i="14"/>
  <c r="J6" i="14"/>
  <c r="F6" i="14"/>
  <c r="F63" i="14" l="1"/>
  <c r="V106" i="14"/>
  <c r="K92" i="14"/>
  <c r="N92" i="14"/>
  <c r="U92" i="14"/>
  <c r="F100" i="14"/>
  <c r="H100" i="14"/>
  <c r="J100" i="14"/>
  <c r="N100" i="14"/>
  <c r="K106" i="14"/>
  <c r="P106" i="14"/>
  <c r="R106" i="14"/>
  <c r="H106" i="14"/>
  <c r="J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K100" i="14"/>
  <c r="N106" i="14"/>
  <c r="U106" i="14"/>
  <c r="W106" i="14"/>
  <c r="P92" i="14"/>
  <c r="F92" i="14"/>
  <c r="H92" i="14"/>
  <c r="J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T37" i="13"/>
  <c r="Q37" i="13"/>
  <c r="M37" i="13"/>
  <c r="E37" i="13"/>
  <c r="W77" i="13"/>
  <c r="U77" i="13"/>
  <c r="R77" i="13"/>
  <c r="P77" i="13"/>
  <c r="N77" i="13"/>
  <c r="L77" i="13"/>
  <c r="J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E117" i="13"/>
  <c r="W37" i="13"/>
  <c r="U37" i="13"/>
  <c r="R37" i="13"/>
  <c r="P37" i="13"/>
  <c r="N37" i="13"/>
  <c r="J37" i="13"/>
  <c r="F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J119" i="13"/>
  <c r="F119" i="13"/>
  <c r="T7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J51" i="13"/>
  <c r="H51" i="13"/>
  <c r="F51" i="13"/>
  <c r="V38" i="13"/>
  <c r="T38" i="13"/>
  <c r="P38" i="13"/>
  <c r="N38" i="13"/>
  <c r="L38" i="13"/>
  <c r="J38" i="13"/>
  <c r="H38" i="13"/>
  <c r="F38" i="13"/>
  <c r="V36" i="13"/>
  <c r="V118" i="13"/>
  <c r="T118" i="13"/>
  <c r="P118" i="13"/>
  <c r="N118" i="13"/>
  <c r="L118" i="13"/>
  <c r="J118" i="13"/>
  <c r="H118" i="13"/>
  <c r="F118" i="13"/>
  <c r="V116" i="13"/>
  <c r="T116" i="13"/>
  <c r="P116" i="13"/>
  <c r="N116" i="13"/>
  <c r="L116" i="13"/>
  <c r="J116" i="13"/>
  <c r="H116" i="13"/>
  <c r="F116" i="13"/>
  <c r="V115" i="13"/>
  <c r="T115" i="13"/>
  <c r="P115" i="13"/>
  <c r="N115" i="13"/>
  <c r="L115" i="13"/>
  <c r="J115" i="13"/>
  <c r="H115" i="13"/>
  <c r="F115" i="13"/>
  <c r="V91" i="13"/>
  <c r="T91" i="13"/>
  <c r="P91" i="13"/>
  <c r="N91" i="13"/>
  <c r="L91" i="13"/>
  <c r="J91" i="13"/>
  <c r="H91" i="13"/>
  <c r="F91" i="13"/>
  <c r="V78" i="13"/>
  <c r="T78" i="13"/>
  <c r="P78" i="13"/>
  <c r="N78" i="13"/>
  <c r="L78" i="13"/>
  <c r="J78" i="13"/>
  <c r="H78" i="13"/>
  <c r="F78" i="13"/>
  <c r="V76" i="13"/>
  <c r="T76" i="13"/>
  <c r="P76" i="13"/>
  <c r="N76" i="13"/>
  <c r="L76" i="13"/>
  <c r="J76" i="13"/>
  <c r="H76" i="13"/>
  <c r="F76" i="13"/>
  <c r="V75" i="13"/>
  <c r="T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J36" i="13"/>
  <c r="H36" i="13"/>
  <c r="F36" i="13"/>
  <c r="V35" i="13"/>
  <c r="T35" i="13"/>
  <c r="P35" i="13"/>
  <c r="N35" i="13"/>
  <c r="L35" i="13"/>
  <c r="J35" i="13"/>
  <c r="H35" i="13"/>
  <c r="F35" i="13"/>
  <c r="V11" i="13"/>
  <c r="T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117" i="13" l="1"/>
  <c r="K77" i="13"/>
  <c r="K51" i="13"/>
  <c r="K38" i="13"/>
  <c r="K37" i="13"/>
  <c r="K119" i="13"/>
  <c r="K79" i="13"/>
  <c r="K118" i="13"/>
  <c r="K116" i="13"/>
  <c r="K115" i="13"/>
  <c r="K91" i="13"/>
  <c r="K78" i="13"/>
  <c r="K76" i="13"/>
  <c r="K75" i="13"/>
  <c r="K36" i="13"/>
  <c r="K35" i="13"/>
  <c r="K11" i="13"/>
  <c r="I77" i="13"/>
  <c r="I116" i="13"/>
  <c r="I91" i="13"/>
  <c r="I76" i="13"/>
  <c r="I36" i="13"/>
  <c r="I11" i="13"/>
  <c r="I51" i="13"/>
  <c r="I37" i="13"/>
  <c r="I118" i="13"/>
  <c r="I115" i="13"/>
  <c r="I78" i="13"/>
  <c r="I75" i="13"/>
  <c r="I35" i="13"/>
  <c r="I117" i="13"/>
  <c r="I119" i="13"/>
  <c r="I79" i="13"/>
  <c r="I38" i="13"/>
  <c r="G117" i="13"/>
  <c r="G38" i="13"/>
  <c r="G79" i="13"/>
  <c r="G116" i="13"/>
  <c r="G91" i="13"/>
  <c r="G76" i="13"/>
  <c r="G36" i="13"/>
  <c r="G11" i="13"/>
  <c r="G77" i="13"/>
  <c r="G119" i="13"/>
  <c r="G51" i="13"/>
  <c r="G37" i="13"/>
  <c r="G118" i="13"/>
  <c r="G115" i="13"/>
  <c r="G78" i="13"/>
  <c r="G75" i="13"/>
  <c r="G35" i="13"/>
  <c r="O117" i="13"/>
  <c r="D117" i="13" s="1"/>
  <c r="O77" i="13"/>
  <c r="O119" i="13"/>
  <c r="O79" i="13"/>
  <c r="O116" i="13"/>
  <c r="O91" i="13"/>
  <c r="O76" i="13"/>
  <c r="O38" i="13"/>
  <c r="O36" i="13"/>
  <c r="O11" i="13"/>
  <c r="O37" i="13"/>
  <c r="D37" i="13" s="1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D119" i="13" s="1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77" i="13" l="1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58" i="14" s="1"/>
  <c r="H80" i="14"/>
  <c r="H71" i="14" s="1"/>
  <c r="H49" i="13" s="1"/>
  <c r="H50" i="13" s="1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38" i="14" l="1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K86" i="14"/>
  <c r="T86" i="14"/>
  <c r="V86" i="14"/>
  <c r="U86" i="14"/>
  <c r="M86" i="14"/>
  <c r="F59" i="14" l="1"/>
  <c r="K59" i="14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G107" i="14" l="1"/>
  <c r="G104" i="14"/>
  <c r="G102" i="14"/>
  <c r="G99" i="14"/>
  <c r="G97" i="14"/>
  <c r="G95" i="14"/>
  <c r="G93" i="14"/>
  <c r="G87" i="14"/>
  <c r="G84" i="14"/>
  <c r="G82" i="14"/>
  <c r="G79" i="14"/>
  <c r="G77" i="14"/>
  <c r="G75" i="14"/>
  <c r="G73" i="14"/>
  <c r="G108" i="14"/>
  <c r="G105" i="14"/>
  <c r="G103" i="14"/>
  <c r="G101" i="14"/>
  <c r="G98" i="14"/>
  <c r="G96" i="14"/>
  <c r="G94" i="14"/>
  <c r="G88" i="14"/>
  <c r="G85" i="14"/>
  <c r="G83" i="14"/>
  <c r="G81" i="14"/>
  <c r="G78" i="14"/>
  <c r="G76" i="14"/>
  <c r="G74" i="14"/>
  <c r="G68" i="14"/>
  <c r="G67" i="14"/>
  <c r="G66" i="14"/>
  <c r="G65" i="14"/>
  <c r="G64" i="14"/>
  <c r="G62" i="14"/>
  <c r="G61" i="14"/>
  <c r="G60" i="14"/>
  <c r="G57" i="14"/>
  <c r="G56" i="14"/>
  <c r="G55" i="14"/>
  <c r="G54" i="14"/>
  <c r="G52" i="14"/>
  <c r="G50" i="14"/>
  <c r="G49" i="14" s="1"/>
  <c r="G48" i="14"/>
  <c r="G47" i="14"/>
  <c r="G46" i="14"/>
  <c r="G45" i="14"/>
  <c r="G44" i="14"/>
  <c r="G43" i="14"/>
  <c r="G41" i="14"/>
  <c r="G40" i="14"/>
  <c r="G37" i="14"/>
  <c r="G36" i="14"/>
  <c r="G35" i="14"/>
  <c r="G34" i="14"/>
  <c r="G32" i="14"/>
  <c r="G31" i="14"/>
  <c r="G29" i="14"/>
  <c r="G28" i="14"/>
  <c r="G27" i="14"/>
  <c r="G26" i="14"/>
  <c r="G25" i="14"/>
  <c r="G24" i="14"/>
  <c r="G22" i="14"/>
  <c r="G21" i="14"/>
  <c r="G20" i="14"/>
  <c r="G18" i="14"/>
  <c r="G17" i="14"/>
  <c r="G16" i="14"/>
  <c r="G14" i="14"/>
  <c r="G13" i="14"/>
  <c r="G12" i="14"/>
  <c r="G11" i="14"/>
  <c r="G10" i="14"/>
  <c r="G8" i="14"/>
  <c r="G7" i="14"/>
  <c r="G6" i="14"/>
  <c r="E108" i="14"/>
  <c r="E107" i="14"/>
  <c r="E105" i="14"/>
  <c r="E104" i="14"/>
  <c r="E103" i="14"/>
  <c r="E102" i="14"/>
  <c r="E101" i="14"/>
  <c r="E99" i="14"/>
  <c r="E98" i="14"/>
  <c r="E97" i="14"/>
  <c r="E96" i="14"/>
  <c r="E95" i="14"/>
  <c r="E94" i="14"/>
  <c r="E93" i="14"/>
  <c r="E88" i="14"/>
  <c r="E87" i="14"/>
  <c r="E85" i="14"/>
  <c r="E84" i="14"/>
  <c r="E83" i="14"/>
  <c r="E82" i="14"/>
  <c r="E81" i="14"/>
  <c r="E79" i="14"/>
  <c r="E78" i="14"/>
  <c r="E77" i="14"/>
  <c r="E76" i="14"/>
  <c r="E75" i="14"/>
  <c r="E74" i="14"/>
  <c r="E73" i="14"/>
  <c r="E68" i="14"/>
  <c r="E66" i="14"/>
  <c r="E64" i="14"/>
  <c r="E61" i="14"/>
  <c r="E57" i="14"/>
  <c r="E55" i="14"/>
  <c r="E52" i="14"/>
  <c r="E48" i="14"/>
  <c r="E46" i="14"/>
  <c r="E44" i="14"/>
  <c r="E41" i="14"/>
  <c r="E37" i="14"/>
  <c r="E35" i="14"/>
  <c r="E32" i="14"/>
  <c r="E29" i="14"/>
  <c r="E27" i="14"/>
  <c r="E25" i="14"/>
  <c r="E22" i="14"/>
  <c r="E20" i="14"/>
  <c r="E17" i="14"/>
  <c r="E14" i="14"/>
  <c r="E12" i="14"/>
  <c r="E10" i="14"/>
  <c r="E67" i="14"/>
  <c r="E65" i="14"/>
  <c r="E62" i="14"/>
  <c r="E60" i="14"/>
  <c r="E56" i="14"/>
  <c r="E54" i="14"/>
  <c r="E50" i="14"/>
  <c r="E49" i="14" s="1"/>
  <c r="E47" i="14"/>
  <c r="E45" i="14"/>
  <c r="E43" i="14"/>
  <c r="E40" i="14"/>
  <c r="E36" i="14"/>
  <c r="E34" i="14"/>
  <c r="E31" i="14"/>
  <c r="E28" i="14"/>
  <c r="E26" i="14"/>
  <c r="E24" i="14"/>
  <c r="E21" i="14"/>
  <c r="E18" i="14"/>
  <c r="E16" i="14"/>
  <c r="E13" i="14"/>
  <c r="E11" i="14"/>
  <c r="E8" i="14"/>
  <c r="E6" i="14"/>
  <c r="E7" i="14"/>
  <c r="I108" i="14"/>
  <c r="D108" i="14" s="1"/>
  <c r="I103" i="14"/>
  <c r="I98" i="14"/>
  <c r="I94" i="14"/>
  <c r="I85" i="14"/>
  <c r="D85" i="14" s="1"/>
  <c r="I81" i="14"/>
  <c r="I76" i="14"/>
  <c r="I107" i="14"/>
  <c r="I102" i="14"/>
  <c r="I97" i="14"/>
  <c r="I93" i="14"/>
  <c r="I84" i="14"/>
  <c r="I79" i="14"/>
  <c r="I75" i="14"/>
  <c r="I105" i="14"/>
  <c r="I101" i="14"/>
  <c r="I96" i="14"/>
  <c r="I88" i="14"/>
  <c r="I83" i="14"/>
  <c r="I78" i="14"/>
  <c r="I74" i="14"/>
  <c r="I104" i="14"/>
  <c r="I99" i="14"/>
  <c r="I95" i="14"/>
  <c r="D95" i="14" s="1"/>
  <c r="I87" i="14"/>
  <c r="I82" i="14"/>
  <c r="I77" i="14"/>
  <c r="I73" i="14"/>
  <c r="I68" i="14"/>
  <c r="D68" i="14" s="1"/>
  <c r="I67" i="14"/>
  <c r="D67" i="14" s="1"/>
  <c r="I66" i="14"/>
  <c r="D66" i="14" s="1"/>
  <c r="I65" i="14"/>
  <c r="I64" i="14"/>
  <c r="I62" i="14"/>
  <c r="I61" i="14"/>
  <c r="D61" i="14" s="1"/>
  <c r="I60" i="14"/>
  <c r="I57" i="14"/>
  <c r="D57" i="14" s="1"/>
  <c r="I56" i="14"/>
  <c r="D56" i="14" s="1"/>
  <c r="I55" i="14"/>
  <c r="D55" i="14" s="1"/>
  <c r="I54" i="14"/>
  <c r="I52" i="14"/>
  <c r="I50" i="14"/>
  <c r="I48" i="14"/>
  <c r="D48" i="14" s="1"/>
  <c r="I47" i="14"/>
  <c r="I46" i="14"/>
  <c r="D46" i="14" s="1"/>
  <c r="I45" i="14"/>
  <c r="D45" i="14" s="1"/>
  <c r="I44" i="14"/>
  <c r="D44" i="14" s="1"/>
  <c r="I43" i="14"/>
  <c r="I41" i="14"/>
  <c r="D41" i="14" s="1"/>
  <c r="I40" i="14"/>
  <c r="I37" i="14"/>
  <c r="D37" i="14" s="1"/>
  <c r="I36" i="14"/>
  <c r="I35" i="14"/>
  <c r="D35" i="14" s="1"/>
  <c r="I34" i="14"/>
  <c r="I32" i="14"/>
  <c r="D32" i="14" s="1"/>
  <c r="I31" i="14"/>
  <c r="I29" i="14"/>
  <c r="D29" i="14" s="1"/>
  <c r="I28" i="14"/>
  <c r="D28" i="14" s="1"/>
  <c r="I27" i="14"/>
  <c r="D27" i="14" s="1"/>
  <c r="I26" i="14"/>
  <c r="I25" i="14"/>
  <c r="D25" i="14" s="1"/>
  <c r="I24" i="14"/>
  <c r="I22" i="14"/>
  <c r="D22" i="14" s="1"/>
  <c r="I21" i="14"/>
  <c r="I10" i="14"/>
  <c r="I17" i="14"/>
  <c r="I14" i="14"/>
  <c r="I12" i="14"/>
  <c r="I7" i="14"/>
  <c r="I6" i="14"/>
  <c r="I20" i="14"/>
  <c r="D20" i="14" s="1"/>
  <c r="I18" i="14"/>
  <c r="D18" i="14" s="1"/>
  <c r="I16" i="14"/>
  <c r="D16" i="14" s="1"/>
  <c r="I13" i="14"/>
  <c r="I11" i="14"/>
  <c r="I8" i="14"/>
  <c r="S106" i="14"/>
  <c r="S51" i="14"/>
  <c r="D62" i="14"/>
  <c r="S49" i="14"/>
  <c r="S39" i="14"/>
  <c r="L86" i="14"/>
  <c r="L72" i="14"/>
  <c r="L51" i="14"/>
  <c r="N86" i="14"/>
  <c r="D75" i="14" l="1"/>
  <c r="G9" i="14"/>
  <c r="E30" i="14"/>
  <c r="D17" i="14"/>
  <c r="D102" i="14"/>
  <c r="G100" i="14"/>
  <c r="D43" i="14"/>
  <c r="D103" i="14"/>
  <c r="E39" i="14"/>
  <c r="G59" i="14"/>
  <c r="G86" i="14"/>
  <c r="G92" i="14"/>
  <c r="G106" i="14"/>
  <c r="E100" i="14"/>
  <c r="D83" i="14"/>
  <c r="D65" i="14"/>
  <c r="E42" i="14"/>
  <c r="D6" i="14"/>
  <c r="D21" i="14"/>
  <c r="D26" i="14"/>
  <c r="D31" i="14"/>
  <c r="D36" i="14"/>
  <c r="D47" i="14"/>
  <c r="D54" i="14"/>
  <c r="D60" i="14"/>
  <c r="E33" i="14"/>
  <c r="E92" i="14"/>
  <c r="E106" i="14"/>
  <c r="E63" i="14"/>
  <c r="I106" i="14"/>
  <c r="I59" i="14"/>
  <c r="I100" i="14"/>
  <c r="I92" i="14"/>
  <c r="I86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<sst xmlns="http://schemas.openxmlformats.org/spreadsheetml/2006/main" count="7570" uniqueCount="3506">
  <si>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</si>
  <si>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</si>
  <si>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</si>
  <si>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</si>
  <si>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</si>
  <si>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</si>
  <si>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</si>
  <si>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</si>
  <si>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</si>
  <si>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</si>
  <si>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</si>
  <si>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</si>
  <si>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</si>
  <si>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</si>
  <si>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</si>
  <si>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</si>
  <si>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</si>
  <si>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</si>
  <si>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</si>
  <si>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</si>
  <si>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</si>
  <si>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</si>
  <si>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</si>
  <si>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</si>
  <si>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</si>
  <si>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</si>
  <si>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</si>
  <si>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</si>
  <si>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</si>
  <si>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</si>
  <si>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</si>
  <si>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</si>
  <si>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</si>
  <si>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</si>
  <si>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</si>
  <si>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</si>
  <si>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</si>
  <si>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</si>
  <si>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</si>
  <si>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</si>
  <si>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</si>
  <si>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</si>
  <si>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</si>
  <si>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</si>
  <si>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</si>
  <si>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</si>
  <si>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</si>
  <si>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</si>
  <si>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</si>
  <si>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</si>
  <si>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</si>
  <si>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</si>
  <si>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</si>
  <si>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</si>
  <si>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</si>
  <si>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</si>
  <si>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</si>
  <si>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</si>
  <si>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</si>
  <si>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</si>
  <si>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</si>
  <si>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</si>
  <si>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</si>
  <si>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</si>
  <si>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</si>
  <si>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</si>
  <si>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</si>
  <si>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</si>
  <si>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</si>
  <si>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</si>
  <si>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</si>
  <si>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</si>
  <si>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</si>
  <si>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</si>
  <si>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</si>
  <si>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</si>
  <si>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</si>
  <si>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</si>
  <si>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</si>
  <si>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</si>
  <si>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</si>
  <si>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</si>
  <si>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</si>
  <si>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</si>
  <si>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</si>
  <si>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</si>
  <si>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</si>
  <si>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</si>
  <si>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</si>
  <si>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</si>
  <si>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</si>
  <si>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</si>
  <si>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</si>
  <si>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</si>
  <si>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</si>
  <si>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</si>
  <si>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</si>
  <si>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</si>
  <si>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</si>
  <si>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</si>
  <si>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</si>
  <si>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</si>
  <si>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</si>
  <si>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</si>
  <si>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</si>
  <si>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</si>
  <si>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</si>
  <si>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</si>
  <si>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</si>
  <si>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</si>
  <si>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</si>
  <si>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</si>
  <si>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</si>
  <si>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</si>
  <si>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</si>
  <si>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</si>
  <si>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</si>
  <si>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</si>
  <si>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</si>
  <si>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</si>
  <si>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</si>
  <si>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</si>
  <si>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</si>
  <si>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</si>
  <si>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</si>
  <si>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</si>
  <si>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</si>
  <si>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</si>
  <si>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</si>
  <si>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</si>
  <si>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</si>
  <si>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</si>
  <si>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</si>
  <si>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</si>
  <si>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</si>
  <si>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</si>
  <si>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</si>
  <si>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</si>
  <si>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</si>
  <si>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</si>
  <si>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</si>
  <si>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</si>
  <si>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</si>
  <si>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</si>
  <si>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</si>
  <si>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</si>
  <si>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</si>
  <si>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</si>
  <si>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</si>
  <si>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</si>
  <si>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</si>
  <si>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</si>
  <si>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</si>
  <si>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</si>
  <si>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</si>
  <si>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</si>
  <si>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</si>
  <si>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</si>
  <si>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</si>
  <si>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</si>
  <si>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</si>
  <si>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</si>
  <si>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</si>
  <si>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</si>
  <si>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</si>
  <si>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</si>
  <si>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</si>
  <si>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</si>
  <si>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</si>
  <si>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</si>
  <si>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</si>
  <si>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</si>
  <si>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</si>
  <si>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</si>
  <si>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</si>
  <si>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</si>
  <si>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</si>
  <si>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</si>
  <si>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</si>
  <si>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</si>
  <si>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</si>
  <si>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</si>
  <si>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</si>
  <si>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</si>
  <si>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</si>
  <si>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</si>
  <si>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</si>
  <si>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</si>
  <si>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</si>
  <si>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</si>
  <si>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</si>
  <si>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</si>
  <si>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</si>
  <si>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</si>
  <si>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</si>
  <si>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</si>
  <si>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</si>
  <si>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</si>
  <si>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</si>
  <si>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</si>
  <si>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</si>
  <si>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</si>
  <si>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</si>
  <si>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</si>
  <si>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</si>
  <si>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</si>
  <si>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</si>
  <si>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</si>
  <si>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</si>
  <si>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</si>
  <si>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</si>
  <si>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</si>
  <si>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</si>
  <si>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</si>
  <si>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</si>
  <si>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</si>
  <si>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</si>
  <si>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</si>
  <si>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</si>
  <si>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</si>
  <si>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</si>
  <si>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</si>
  <si>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</si>
  <si>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</si>
  <si>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</si>
  <si>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</si>
  <si>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</si>
  <si>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</si>
  <si>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</si>
  <si>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</si>
  <si>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</si>
  <si>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</si>
  <si>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</si>
  <si>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</si>
  <si>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</si>
  <si>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</si>
  <si>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</si>
  <si>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</si>
  <si>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</si>
  <si>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</si>
  <si>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</si>
  <si>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</si>
  <si>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</si>
  <si>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</si>
  <si>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</si>
  <si>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</si>
  <si>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</si>
  <si>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</si>
  <si>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</si>
  <si>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</si>
  <si>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</si>
  <si>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</si>
  <si>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</si>
  <si>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</si>
  <si>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</si>
  <si>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</si>
  <si>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</si>
  <si>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</si>
  <si>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</si>
  <si>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</si>
  <si>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</si>
  <si>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</si>
  <si>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</si>
  <si>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</si>
  <si>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</si>
  <si>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</si>
  <si>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</si>
  <si>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</si>
  <si>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</si>
  <si>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</si>
  <si>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</si>
  <si>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</si>
  <si>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</si>
  <si>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</si>
  <si>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</si>
  <si>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</si>
  <si>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</si>
  <si>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</si>
  <si>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</si>
  <si>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</si>
  <si>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</si>
  <si>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</si>
  <si>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</si>
  <si>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</si>
  <si>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</si>
  <si>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</si>
  <si>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</si>
  <si>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</si>
  <si>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</si>
  <si>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</si>
  <si>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</si>
  <si>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</si>
  <si>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</si>
  <si>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</si>
  <si>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</si>
  <si>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</si>
  <si>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</si>
  <si>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</si>
  <si>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</si>
  <si>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</si>
  <si>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</si>
  <si>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</si>
  <si>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</si>
  <si>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</si>
  <si>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</si>
  <si>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</si>
  <si>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</si>
  <si>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</si>
  <si>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</si>
  <si>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</si>
  <si>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</si>
  <si>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</si>
  <si>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</si>
  <si>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</si>
  <si>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</si>
  <si>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</si>
  <si>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</si>
  <si>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</si>
  <si>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</si>
  <si>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</si>
  <si>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</si>
  <si>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</si>
  <si>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</si>
  <si>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</si>
  <si>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</si>
  <si>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</si>
  <si>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</si>
  <si>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</si>
  <si>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</si>
  <si>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</si>
  <si>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</si>
  <si>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</si>
  <si>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</si>
  <si>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</si>
  <si>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</si>
  <si>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</si>
  <si>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</si>
  <si>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</si>
  <si>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</si>
  <si>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</si>
  <si>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</si>
  <si>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</si>
  <si>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</si>
  <si>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</si>
  <si>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</si>
  <si>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</si>
  <si>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</si>
  <si>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</si>
  <si>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</si>
  <si>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</si>
  <si>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</si>
  <si>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</si>
  <si>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</si>
  <si>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</si>
  <si>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</si>
  <si>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</si>
  <si>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</si>
  <si>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</si>
  <si>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</si>
  <si>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</si>
  <si>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</si>
  <si>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</si>
  <si>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</si>
  <si>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</si>
  <si>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</si>
  <si>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</si>
  <si>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</si>
  <si>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</si>
  <si>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</si>
  <si>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</si>
  <si>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</si>
  <si>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</si>
  <si>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</si>
  <si>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</si>
  <si>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</si>
  <si>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</si>
  <si>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</si>
  <si>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</si>
  <si>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</si>
  <si>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</si>
  <si>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</si>
  <si>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</si>
  <si>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</si>
  <si>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</si>
  <si>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</si>
  <si>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</si>
  <si>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</si>
  <si>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</si>
  <si>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</si>
  <si>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</si>
  <si>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</si>
  <si>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</si>
  <si>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</si>
  <si>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</si>
  <si>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</si>
  <si>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</si>
  <si>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</si>
  <si>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</si>
  <si>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</si>
  <si>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</si>
  <si>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</si>
  <si>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</si>
  <si>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</si>
  <si>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</si>
  <si>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</si>
  <si>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</si>
  <si>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</si>
  <si>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</si>
  <si>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</si>
  <si>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</si>
  <si>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</si>
  <si>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</si>
  <si>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</si>
  <si>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</si>
  <si>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</si>
  <si>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</si>
  <si>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</si>
  <si>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</si>
  <si>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</si>
  <si>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</si>
  <si>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</si>
  <si>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</si>
  <si>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</si>
  <si>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</si>
  <si>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</si>
  <si>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</si>
  <si>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</si>
  <si>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</si>
  <si>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</si>
  <si>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</si>
  <si>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</si>
  <si>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</si>
  <si>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</si>
  <si>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</si>
  <si>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</si>
  <si>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</si>
  <si>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</si>
  <si>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</si>
  <si>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</si>
  <si>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</si>
  <si>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</si>
  <si>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</si>
  <si>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</si>
  <si>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</si>
  <si>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</si>
  <si>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</si>
  <si>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</si>
  <si>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</si>
  <si>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</si>
  <si>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</si>
  <si>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</si>
  <si>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</si>
  <si>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</si>
  <si>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</si>
  <si>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</si>
  <si>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</si>
  <si>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</si>
  <si>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</si>
  <si>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</si>
  <si>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</si>
  <si>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</si>
  <si>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</si>
  <si>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</si>
  <si>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</si>
  <si>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</si>
  <si>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</si>
  <si>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</si>
  <si>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</si>
  <si>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</si>
  <si>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</si>
  <si>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</si>
  <si>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</si>
  <si>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</si>
  <si>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</si>
  <si>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</si>
  <si>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</si>
  <si>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</si>
  <si>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</si>
  <si>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</si>
  <si>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</si>
  <si>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</si>
  <si>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</si>
  <si>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</si>
  <si>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</si>
  <si>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</si>
  <si>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</si>
  <si>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</si>
  <si>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</si>
  <si>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</si>
  <si>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</si>
  <si>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</si>
  <si>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</si>
  <si>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</si>
  <si>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</si>
  <si>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</si>
  <si>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</si>
  <si>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</si>
  <si>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</si>
  <si>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</si>
  <si>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</si>
  <si>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</si>
  <si>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</si>
  <si>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</si>
  <si>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</si>
  <si>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</si>
  <si>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</si>
  <si>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</si>
  <si>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</si>
  <si>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</si>
  <si>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</si>
  <si>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</si>
  <si>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</si>
  <si>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</si>
  <si>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</si>
  <si>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</si>
  <si>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</si>
  <si>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</si>
  <si>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</si>
  <si>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</si>
  <si>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</si>
  <si>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</si>
  <si>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</si>
  <si>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</si>
  <si>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</si>
  <si>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</si>
  <si>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</si>
  <si>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</si>
  <si>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</si>
  <si>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</si>
  <si>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</si>
  <si>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</si>
  <si>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</si>
  <si>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</si>
  <si>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</si>
  <si>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</si>
  <si>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</si>
  <si>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</si>
  <si>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</si>
  <si>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</si>
  <si>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</si>
  <si>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</si>
  <si>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</si>
  <si>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</si>
  <si>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</si>
  <si>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</si>
  <si>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</si>
  <si>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</si>
  <si>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</si>
  <si>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</si>
  <si>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</si>
  <si>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</si>
  <si>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</si>
  <si>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</si>
  <si>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</si>
  <si>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</si>
  <si>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</si>
  <si>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</si>
  <si>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</si>
  <si>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</si>
  <si>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</si>
  <si>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</si>
  <si>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</si>
  <si>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</si>
  <si>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</si>
  <si>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</si>
  <si>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</si>
  <si>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</si>
  <si>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</si>
  <si>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</si>
  <si>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</si>
  <si>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</si>
  <si>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</si>
  <si>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</si>
  <si>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</si>
  <si>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</si>
  <si>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</si>
  <si>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</si>
  <si>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</si>
  <si>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</si>
  <si>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</si>
  <si>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</si>
  <si>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</si>
  <si>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</si>
  <si>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</si>
  <si>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</si>
  <si>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</si>
  <si>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</si>
  <si>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</si>
  <si>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</si>
  <si>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</si>
  <si>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</si>
  <si>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</si>
  <si>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</si>
  <si>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</si>
  <si>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</si>
  <si>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</si>
  <si>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</si>
  <si>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</si>
  <si>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</si>
  <si>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</si>
  <si>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</si>
  <si>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</si>
  <si>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</si>
  <si>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</si>
  <si>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</si>
  <si>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</si>
  <si>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</si>
  <si>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</si>
  <si>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</si>
  <si>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</si>
  <si>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</si>
  <si>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</si>
  <si>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</si>
  <si>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</si>
  <si>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</si>
  <si>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</si>
  <si>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</si>
  <si>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</si>
  <si>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</si>
  <si>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</si>
  <si>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</si>
  <si>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</si>
  <si>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</si>
  <si>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</si>
  <si>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</si>
  <si>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</si>
  <si>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</si>
  <si>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</si>
  <si>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</si>
  <si>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</si>
  <si>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</si>
  <si>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</si>
  <si>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</si>
  <si>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</si>
  <si>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</si>
  <si>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</si>
  <si>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</si>
  <si>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</si>
  <si>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</si>
  <si>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</si>
  <si>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</si>
  <si>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</si>
  <si>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</si>
  <si>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</si>
  <si>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</si>
  <si>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</si>
  <si>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</si>
  <si>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</si>
  <si>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</si>
  <si>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</si>
  <si>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</si>
  <si>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</si>
  <si>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</si>
  <si>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</si>
  <si>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</si>
  <si>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</si>
  <si>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</si>
  <si>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</si>
  <si>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</si>
  <si>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</si>
  <si>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</si>
  <si>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</si>
  <si>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</si>
  <si>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</si>
  <si>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</si>
  <si>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</si>
  <si>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</si>
  <si>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</si>
  <si>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</si>
  <si>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</si>
  <si>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</si>
  <si>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</si>
  <si>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</si>
  <si>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</si>
  <si>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</si>
  <si>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</si>
  <si>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</si>
  <si>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</si>
  <si>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</si>
  <si>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</si>
  <si>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</si>
  <si>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</si>
  <si>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</si>
  <si>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</si>
  <si>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</si>
  <si>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</si>
  <si>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</si>
  <si>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</si>
  <si>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</si>
  <si>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</si>
  <si>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</si>
  <si>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</si>
  <si>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</si>
  <si>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</si>
  <si>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</si>
  <si>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</si>
  <si>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</si>
  <si>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</si>
  <si>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</si>
  <si>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</si>
  <si>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</si>
  <si>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</si>
  <si>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</si>
  <si>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</si>
  <si>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</si>
  <si>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</si>
  <si>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</si>
  <si>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</si>
  <si>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</si>
  <si>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</si>
  <si>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</si>
  <si>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</si>
  <si>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</si>
  <si>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</si>
  <si>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</si>
  <si>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</si>
  <si>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</si>
  <si>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</si>
  <si>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</si>
  <si>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</si>
  <si>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</si>
  <si>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</si>
  <si>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</si>
  <si>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</si>
  <si>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</si>
  <si>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</si>
  <si>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</si>
  <si>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</si>
  <si>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</si>
  <si>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</si>
  <si>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</si>
  <si>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</si>
  <si>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</si>
  <si>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</si>
  <si>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</si>
  <si>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</si>
  <si>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</si>
  <si>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</si>
  <si>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</si>
  <si>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</si>
  <si>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</si>
  <si>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</si>
  <si>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</si>
  <si>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</si>
  <si>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</si>
  <si>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</si>
  <si>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</si>
  <si>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</si>
  <si>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</si>
  <si>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</si>
  <si>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</si>
  <si>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</si>
  <si>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</si>
  <si>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</si>
  <si>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</si>
  <si>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</si>
  <si>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</si>
  <si>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</si>
  <si>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</si>
  <si>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</si>
  <si>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</si>
  <si>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</si>
  <si>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</si>
  <si>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</si>
  <si>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</si>
  <si>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</si>
  <si>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</si>
  <si>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</si>
  <si>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</si>
  <si>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</si>
  <si>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</si>
  <si>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</si>
  <si>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</si>
  <si>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</si>
  <si>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</si>
  <si>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</si>
  <si>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</si>
  <si>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</si>
  <si>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</si>
  <si>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</si>
  <si>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</si>
  <si>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</si>
  <si>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</si>
  <si>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</si>
  <si>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</si>
  <si>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</si>
  <si>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</si>
  <si>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</si>
  <si>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</si>
  <si>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</si>
  <si>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</si>
  <si>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</si>
  <si>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</si>
  <si>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</si>
  <si>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</si>
  <si>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</si>
  <si>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</si>
  <si>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</si>
  <si>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</si>
  <si>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</si>
  <si>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</si>
  <si>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</si>
  <si>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</si>
  <si>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</si>
  <si>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</si>
  <si>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</si>
  <si>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</si>
  <si>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</si>
  <si>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</si>
  <si>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</si>
  <si>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</si>
  <si>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</si>
  <si>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</si>
  <si>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</si>
  <si>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</si>
  <si>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</si>
  <si>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</si>
  <si>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</si>
  <si>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</si>
  <si>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</si>
  <si>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</si>
  <si>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</si>
  <si>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</si>
  <si>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</si>
  <si>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</si>
  <si>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</si>
  <si>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</si>
  <si>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</si>
  <si>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</si>
  <si>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</si>
  <si>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</si>
  <si>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</si>
  <si>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</si>
  <si>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</si>
  <si>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</si>
  <si>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</si>
  <si>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</si>
  <si>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</si>
  <si>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</si>
  <si>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</si>
  <si>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</si>
  <si>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</si>
  <si>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</si>
  <si>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</si>
  <si>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</si>
  <si>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</si>
  <si>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</si>
  <si>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</si>
  <si>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</si>
  <si>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</si>
  <si>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</si>
  <si>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</si>
  <si>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</si>
  <si>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</si>
  <si>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</si>
  <si>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</si>
  <si>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</si>
  <si>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</si>
  <si>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</si>
  <si>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</si>
  <si>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</si>
  <si>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</si>
  <si>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</si>
  <si>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</si>
  <si>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</si>
  <si>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</si>
  <si>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</si>
  <si>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</si>
  <si>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</si>
  <si>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</si>
  <si>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</si>
  <si>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</si>
  <si>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</si>
  <si>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</si>
  <si>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</si>
  <si>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</si>
  <si>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</si>
  <si>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</si>
  <si>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</si>
  <si>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</si>
  <si>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</si>
  <si>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</si>
  <si>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</si>
  <si>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</si>
  <si>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</si>
  <si>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</si>
  <si>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</si>
  <si>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</si>
  <si>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</si>
  <si>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</si>
  <si>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</si>
  <si>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</si>
  <si>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</si>
  <si>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</si>
  <si>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</si>
  <si>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</si>
  <si>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</si>
  <si>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</si>
  <si>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</si>
  <si>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</si>
  <si>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</si>
  <si>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</si>
  <si>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</si>
  <si>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</si>
  <si>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</si>
  <si>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</si>
  <si>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</si>
  <si>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</si>
  <si>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</si>
  <si>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</si>
  <si>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</si>
  <si>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</si>
  <si>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</si>
  <si>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</si>
  <si>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</si>
  <si>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</si>
  <si>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</si>
  <si>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</si>
  <si>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</si>
  <si>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</si>
  <si>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</si>
  <si>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</si>
  <si>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</si>
  <si>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</si>
  <si>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</si>
  <si>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</si>
  <si>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</si>
  <si>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</si>
  <si>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</si>
  <si>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</si>
  <si>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</si>
  <si>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</si>
  <si>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</si>
  <si>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</si>
  <si>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</si>
  <si>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</si>
  <si>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</si>
  <si>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</si>
  <si>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</si>
  <si>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</si>
  <si>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</si>
  <si>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</si>
  <si>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</si>
  <si>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</si>
  <si>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</si>
  <si>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</si>
  <si>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</si>
  <si>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</si>
  <si>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</si>
  <si>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</si>
  <si>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</si>
  <si>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</si>
  <si>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</si>
  <si>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</si>
  <si>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</si>
  <si>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</si>
  <si>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</si>
  <si>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</si>
  <si>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</si>
  <si>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</si>
  <si>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</si>
  <si>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</si>
  <si>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</si>
  <si>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</si>
  <si>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</si>
  <si>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</si>
  <si>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</si>
  <si>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</si>
  <si>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</si>
  <si>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</si>
  <si>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</si>
  <si>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</si>
  <si>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</si>
  <si>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</si>
  <si>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</si>
  <si>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</si>
  <si>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</si>
  <si>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</si>
  <si>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</si>
  <si>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</si>
  <si>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</si>
  <si>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</si>
  <si>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</si>
  <si>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</si>
  <si>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</si>
  <si>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</si>
  <si>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</si>
  <si>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</si>
  <si>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</si>
  <si>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</si>
  <si>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</si>
  <si>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</si>
  <si>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</si>
  <si>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</si>
  <si>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</si>
  <si>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</si>
  <si>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</si>
  <si>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</si>
  <si>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</si>
  <si>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</si>
  <si>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</si>
  <si>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</si>
  <si>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</si>
  <si>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</si>
  <si>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</si>
  <si>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</si>
  <si>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</si>
  <si>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</si>
  <si>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</si>
  <si>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</si>
  <si>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</si>
  <si>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</si>
  <si>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</si>
  <si>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</si>
  <si>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</si>
  <si>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</si>
  <si>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</si>
  <si>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</si>
  <si>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</si>
  <si>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</si>
  <si>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</si>
  <si>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</si>
  <si>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</si>
  <si>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</si>
  <si>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</si>
  <si>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</si>
  <si>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</si>
  <si>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</si>
  <si>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</si>
  <si>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</si>
  <si>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</si>
  <si>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</si>
  <si>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</si>
  <si>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</si>
  <si>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</si>
  <si>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</si>
  <si>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</si>
  <si>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</si>
  <si>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</si>
  <si>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</si>
  <si>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</si>
  <si>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</si>
  <si>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</si>
  <si>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</si>
  <si>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</si>
  <si>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</si>
  <si>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</si>
  <si>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</si>
  <si>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</si>
  <si>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</si>
  <si>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</si>
  <si>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</si>
  <si>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</si>
  <si>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</si>
  <si>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</si>
  <si>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</si>
  <si>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</si>
  <si>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</si>
  <si>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</si>
  <si>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</si>
  <si>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</si>
  <si>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</si>
  <si>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</si>
  <si>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</si>
  <si>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</si>
  <si>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</si>
  <si>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</si>
  <si>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</si>
  <si>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</si>
  <si>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</si>
  <si>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</si>
  <si>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</si>
  <si>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</si>
  <si>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</si>
  <si>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</si>
  <si>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</si>
  <si>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</si>
  <si>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</si>
  <si>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</si>
  <si>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</si>
  <si>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</si>
  <si>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</si>
  <si>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</si>
  <si>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</si>
  <si>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</si>
  <si>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</si>
  <si>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</si>
  <si>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</si>
  <si>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</si>
  <si>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</si>
  <si>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</si>
  <si>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</si>
  <si>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</si>
  <si>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</si>
  <si>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</si>
  <si>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</si>
  <si>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</si>
  <si>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</si>
  <si>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</si>
  <si>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</si>
  <si>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</si>
  <si>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</si>
  <si>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</si>
  <si>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</si>
  <si>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</si>
  <si>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</si>
  <si>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</si>
  <si>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</si>
  <si>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</si>
  <si>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</si>
  <si>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</si>
  <si>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</si>
  <si>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</si>
  <si>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</si>
  <si>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</si>
  <si>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</si>
  <si>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</si>
  <si>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</si>
  <si>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</si>
  <si>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</si>
  <si>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</si>
  <si>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</si>
  <si>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</si>
  <si>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</si>
  <si>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</si>
  <si>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</si>
  <si>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</si>
  <si>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</si>
  <si>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</si>
  <si>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</si>
  <si>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</si>
  <si>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</si>
  <si>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</si>
  <si>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</si>
  <si>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</si>
  <si>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</si>
  <si>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</si>
  <si>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</si>
  <si>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</si>
  <si>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</si>
  <si>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</si>
  <si>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</si>
  <si>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</si>
  <si>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</si>
  <si>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</si>
  <si>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</si>
  <si>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</si>
  <si>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</si>
  <si>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</si>
  <si>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</si>
  <si>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</si>
  <si>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</si>
  <si>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</si>
  <si>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</si>
  <si>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</si>
  <si>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</si>
  <si>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</si>
  <si>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</si>
  <si>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</si>
  <si>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</si>
  <si>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</si>
  <si>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</si>
  <si>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</si>
  <si>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</si>
  <si>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</si>
  <si>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</si>
  <si>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</si>
  <si>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</si>
  <si>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</si>
  <si>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</si>
  <si>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</si>
  <si>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</si>
  <si>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</si>
  <si>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</si>
  <si>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</si>
  <si>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</si>
  <si>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</si>
  <si>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</si>
  <si>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</si>
  <si>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</si>
  <si>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</si>
  <si>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</si>
  <si>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</si>
  <si>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</si>
  <si>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</si>
  <si>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</si>
  <si>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</si>
  <si>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</si>
  <si>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</si>
  <si>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</si>
  <si>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</si>
  <si>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</si>
  <si>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</si>
  <si>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</si>
  <si>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</si>
  <si>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</si>
  <si>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</si>
  <si>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</si>
  <si>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</si>
  <si>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</si>
  <si>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</si>
  <si>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</si>
  <si>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</si>
  <si>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</si>
  <si>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</si>
  <si>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</si>
  <si>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</si>
  <si>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</si>
  <si>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</si>
  <si>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</si>
  <si>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</si>
  <si>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</si>
  <si>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</si>
  <si>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</si>
  <si>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</si>
  <si>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</si>
  <si>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</si>
  <si>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</si>
  <si>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</si>
  <si>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</si>
  <si>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</si>
  <si>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</si>
  <si>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</si>
  <si>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</si>
  <si>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</si>
  <si>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</si>
  <si>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</si>
  <si>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</si>
  <si>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</si>
  <si>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</si>
  <si>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</si>
  <si>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</si>
  <si>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</si>
  <si>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</si>
  <si>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</si>
  <si>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</si>
  <si>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</si>
  <si>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</si>
  <si>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</si>
  <si>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</si>
  <si>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</si>
  <si>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</si>
  <si>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</si>
  <si>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</si>
  <si>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</si>
  <si>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</si>
  <si>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</si>
  <si>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</si>
  <si>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</si>
  <si>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</si>
  <si>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</si>
  <si>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</si>
  <si>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</si>
  <si>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</si>
  <si>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</si>
  <si>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</si>
  <si>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</si>
  <si>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</si>
  <si>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</si>
  <si>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</si>
  <si>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</si>
  <si>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</si>
  <si>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</si>
  <si>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</si>
  <si>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</si>
  <si>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</si>
  <si>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</si>
  <si>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</si>
  <si>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</si>
  <si>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</si>
  <si>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</si>
  <si>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</si>
  <si>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</si>
  <si>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</si>
  <si>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</si>
  <si>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</si>
  <si>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</si>
  <si>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</si>
  <si>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</si>
  <si>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</si>
  <si>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</si>
  <si>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</si>
  <si>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</si>
  <si>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</si>
  <si>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</si>
  <si>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</si>
  <si>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</si>
  <si>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</si>
  <si>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</si>
  <si>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</si>
  <si>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</si>
  <si>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</si>
  <si>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</si>
  <si>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</si>
  <si>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</si>
  <si>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</si>
  <si>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</si>
  <si>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</si>
  <si>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</si>
  <si>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</si>
  <si>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</si>
  <si>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</si>
  <si>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</si>
  <si>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</si>
  <si>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</si>
  <si>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</si>
  <si>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</si>
  <si>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</si>
  <si>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</si>
  <si>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</si>
  <si>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</si>
  <si>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</si>
  <si>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</si>
  <si>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</si>
  <si>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</si>
  <si>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</si>
  <si>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</si>
  <si>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</si>
  <si>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</si>
  <si>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</si>
  <si>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</si>
  <si>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</si>
  <si>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</si>
  <si>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</si>
  <si>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</si>
  <si>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</si>
  <si>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</si>
  <si>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</si>
  <si>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</si>
  <si>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</si>
  <si>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</si>
  <si>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</si>
  <si>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</si>
  <si>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</si>
  <si>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</si>
  <si>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</si>
  <si>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</si>
  <si>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</si>
  <si>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</si>
  <si>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</si>
  <si>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</si>
  <si>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</si>
  <si>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</si>
  <si>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</si>
  <si>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</si>
  <si>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</si>
  <si>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</si>
  <si>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</si>
  <si>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</si>
  <si>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</si>
  <si>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</si>
  <si>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</si>
  <si>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</si>
  <si>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</si>
  <si>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</si>
  <si>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</si>
  <si>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</si>
  <si>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</si>
  <si>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</si>
  <si>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</si>
  <si>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</si>
  <si>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</si>
  <si>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</si>
  <si>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</si>
  <si>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</si>
  <si>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</si>
  <si>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</si>
  <si>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</si>
  <si>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</si>
  <si>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</si>
  <si>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</si>
  <si>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</si>
  <si>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</si>
  <si>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</si>
  <si>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</si>
  <si>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</si>
  <si>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</si>
  <si>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</si>
  <si>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</si>
  <si>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</si>
  <si>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</si>
  <si>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</si>
  <si>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</si>
  <si>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</si>
  <si>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</si>
  <si>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</si>
  <si>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</si>
  <si>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</si>
  <si>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</si>
  <si>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</si>
  <si>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</si>
  <si>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</si>
  <si>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</si>
  <si>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</si>
  <si>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</si>
  <si>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</si>
  <si>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</si>
  <si>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</si>
  <si>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</si>
  <si>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</si>
  <si>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</si>
  <si>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</si>
  <si>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</si>
  <si>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</si>
  <si>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</si>
  <si>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</si>
  <si>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</si>
  <si>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</si>
  <si>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</si>
  <si>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</si>
  <si>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</si>
  <si>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</si>
  <si>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</si>
  <si>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</si>
  <si>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</si>
  <si>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</si>
  <si>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</si>
  <si>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</si>
  <si>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</si>
  <si>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</si>
  <si>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</si>
  <si>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</si>
  <si>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</si>
  <si>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</si>
  <si>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</si>
  <si>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</si>
  <si>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</si>
  <si>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</si>
  <si>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</si>
  <si>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</si>
  <si>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</si>
  <si>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</si>
  <si>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</si>
  <si>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</si>
  <si>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</si>
  <si>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</si>
  <si>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</si>
  <si>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</si>
  <si>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</si>
  <si>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</si>
  <si>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</si>
  <si>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</si>
  <si>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</si>
  <si>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</si>
  <si>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</si>
  <si>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</si>
  <si>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</si>
  <si>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</si>
  <si>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</si>
  <si>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</si>
  <si>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</si>
  <si>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</si>
  <si>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</si>
  <si>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</si>
  <si>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</si>
  <si>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</si>
  <si>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</si>
  <si>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</si>
  <si>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</si>
  <si>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</si>
  <si>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</si>
  <si>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</si>
  <si>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</si>
  <si>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</si>
  <si>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</si>
  <si>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</si>
  <si>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</si>
  <si>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</si>
  <si>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</si>
  <si>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</si>
  <si>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</si>
  <si>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</si>
  <si>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</si>
  <si>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</si>
  <si>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</si>
  <si>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</si>
  <si>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</si>
  <si>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</si>
  <si>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</si>
  <si>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</si>
  <si>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</si>
  <si>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</si>
  <si>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</si>
  <si>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</si>
  <si>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</si>
  <si>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</si>
  <si>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</si>
  <si>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</si>
  <si>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</si>
  <si>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</si>
  <si>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</si>
  <si>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</si>
  <si>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</si>
  <si>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</si>
  <si>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</si>
  <si>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</si>
  <si>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</si>
  <si>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</si>
  <si>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</si>
  <si>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</si>
  <si>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</si>
  <si>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</si>
  <si>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</si>
  <si>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</si>
  <si>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</si>
  <si>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</si>
  <si>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</si>
  <si>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</si>
  <si>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</si>
  <si>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</si>
  <si>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</si>
  <si>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</si>
  <si>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</si>
  <si>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</si>
  <si>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</si>
  <si>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</si>
  <si>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</si>
  <si>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</si>
  <si>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</si>
  <si>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</si>
  <si>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</si>
  <si>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</si>
  <si>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</si>
  <si>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</si>
  <si>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</si>
  <si>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</si>
  <si>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</si>
  <si>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</si>
  <si>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</si>
  <si>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</si>
  <si>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</si>
  <si>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</si>
  <si>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</si>
  <si>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</si>
  <si>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</si>
  <si>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</si>
  <si>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</si>
  <si>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</si>
  <si>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</si>
  <si>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</si>
  <si>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</si>
  <si>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</si>
  <si>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</si>
  <si>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</si>
  <si>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</si>
  <si>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</si>
  <si>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</si>
  <si>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</si>
  <si>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</si>
  <si>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</si>
  <si>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</si>
  <si>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</si>
  <si>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</si>
  <si>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</si>
  <si>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</si>
  <si>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</si>
  <si>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</si>
  <si>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</si>
  <si>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</si>
  <si>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</si>
  <si>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</si>
  <si>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</si>
  <si>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</si>
  <si>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</si>
  <si>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</si>
  <si>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</si>
  <si>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</si>
  <si>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</si>
  <si>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</si>
  <si>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</si>
  <si>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</si>
  <si>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</si>
  <si>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</si>
  <si>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</si>
  <si>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</si>
  <si>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</si>
  <si>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</si>
  <si>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</si>
  <si>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</si>
  <si>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</si>
  <si>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</si>
  <si>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</si>
  <si>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</si>
  <si>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</si>
  <si>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</si>
  <si>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</si>
  <si>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</si>
  <si>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</si>
  <si>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</si>
  <si>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</si>
  <si>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</si>
  <si>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</si>
  <si>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</si>
  <si>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</si>
  <si>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</si>
  <si>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</si>
  <si>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</si>
  <si>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</si>
  <si>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</si>
  <si>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</si>
  <si>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</si>
  <si>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</si>
  <si>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</si>
  <si>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</si>
  <si>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</si>
  <si>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</si>
  <si>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</si>
  <si>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</si>
  <si>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</si>
  <si>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</si>
  <si>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</si>
  <si>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</si>
  <si>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</si>
  <si>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</si>
  <si>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</si>
  <si>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</si>
  <si>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</si>
  <si>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</si>
  <si>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</si>
  <si>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</si>
  <si>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</si>
  <si>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</si>
  <si>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</si>
  <si>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</si>
  <si>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</si>
  <si>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</si>
  <si>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</si>
  <si>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</si>
  <si>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</si>
  <si>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</si>
  <si>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</si>
  <si>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</si>
  <si>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</si>
  <si>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</si>
  <si>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</si>
  <si>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</si>
  <si>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</si>
  <si>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</si>
  <si>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</si>
  <si>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</si>
  <si>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</si>
  <si>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</si>
  <si>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</si>
  <si>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</si>
  <si>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</si>
  <si>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</si>
  <si>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</si>
  <si>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</si>
  <si>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</si>
  <si>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</si>
  <si>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</si>
  <si>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</si>
  <si>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</si>
  <si>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</si>
  <si>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</si>
  <si>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</si>
  <si>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</si>
  <si>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</si>
  <si>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</si>
  <si>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</si>
  <si>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</si>
  <si>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</si>
  <si>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</si>
  <si>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</si>
  <si>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</si>
  <si>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</si>
  <si>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</si>
  <si>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</si>
  <si>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</si>
  <si>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</si>
  <si>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</si>
  <si>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</si>
  <si>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</si>
  <si>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</si>
  <si>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</si>
  <si>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</si>
  <si>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</si>
  <si>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</si>
  <si>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</si>
  <si>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</si>
  <si>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</si>
  <si>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</si>
  <si>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</si>
  <si>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</si>
  <si>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</si>
  <si>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</si>
  <si>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</si>
  <si>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</si>
  <si>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</si>
  <si>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</si>
  <si>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</si>
  <si>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</si>
  <si>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</si>
  <si>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</si>
  <si>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</si>
  <si>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</si>
  <si>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</si>
  <si>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</si>
  <si>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</si>
  <si>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</si>
  <si>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</si>
  <si>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</si>
  <si>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</si>
  <si>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</si>
  <si>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</si>
  <si>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</si>
  <si>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</si>
  <si>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</si>
  <si>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</si>
  <si>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</si>
  <si>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</si>
  <si>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</si>
  <si>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</si>
  <si>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</si>
  <si>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</si>
  <si>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</si>
  <si>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</si>
  <si>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</si>
  <si>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</si>
  <si>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</si>
  <si>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</si>
  <si>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</si>
  <si>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</si>
  <si>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</si>
  <si>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</si>
  <si>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</si>
  <si>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</si>
  <si>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</si>
  <si>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</si>
  <si>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</si>
  <si>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</si>
  <si>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</si>
  <si>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</si>
  <si>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</si>
  <si>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</si>
  <si>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</si>
  <si>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</si>
  <si>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</si>
  <si>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</si>
  <si>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</si>
  <si>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</si>
  <si>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</si>
  <si>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</si>
  <si>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</si>
  <si>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</si>
  <si>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</si>
  <si>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</si>
  <si>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</si>
  <si>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</si>
  <si>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</si>
  <si>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</si>
  <si>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</si>
  <si>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</si>
  <si>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</si>
  <si>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</si>
  <si>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</si>
  <si>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</si>
  <si>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</si>
  <si>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</si>
  <si>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</si>
  <si>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</si>
  <si>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</si>
  <si>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</si>
  <si>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</si>
  <si>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</si>
  <si>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</si>
  <si>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</si>
  <si>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</si>
  <si>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</si>
  <si>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</si>
  <si>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</si>
  <si>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</si>
  <si>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</si>
  <si>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</si>
  <si>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</si>
  <si>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</si>
  <si>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</si>
  <si>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</si>
  <si>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</si>
  <si>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</si>
  <si>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</si>
  <si>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</si>
  <si>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</si>
  <si>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</si>
  <si>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</si>
  <si>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</si>
  <si>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</si>
  <si>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</si>
  <si>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</si>
  <si>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</si>
  <si>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</si>
  <si>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</si>
  <si>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</si>
  <si>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</si>
  <si>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</si>
  <si>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</si>
  <si>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</si>
  <si>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</si>
  <si>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</si>
  <si>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</si>
  <si>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</si>
  <si>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</si>
  <si>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</si>
  <si>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</si>
  <si>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</si>
  <si>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</si>
  <si>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</si>
  <si>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</si>
  <si>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</si>
  <si>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</si>
  <si>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</si>
  <si>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</si>
  <si>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</si>
  <si>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</si>
  <si>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</si>
  <si>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</si>
  <si>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</si>
  <si>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</si>
  <si>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</si>
  <si>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</si>
  <si>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</si>
  <si>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</si>
  <si>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</si>
  <si>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</si>
  <si>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</si>
  <si>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</si>
  <si>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</si>
  <si>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</si>
  <si>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</si>
  <si>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</si>
  <si>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</si>
  <si>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</si>
  <si>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</si>
  <si>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</si>
  <si>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</si>
  <si>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</si>
  <si>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</si>
  <si>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</si>
  <si>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</si>
  <si>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</si>
  <si>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</si>
  <si>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</si>
  <si>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</si>
  <si>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</si>
  <si>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</si>
  <si>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</si>
  <si>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</si>
  <si>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</si>
  <si>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</si>
  <si>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</si>
  <si>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</si>
  <si>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</si>
  <si>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</si>
  <si>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</si>
  <si>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</si>
  <si>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</si>
  <si>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</si>
  <si>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</si>
  <si>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</si>
  <si>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</si>
  <si>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</si>
  <si>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</si>
  <si>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</si>
  <si>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</si>
  <si>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</si>
  <si>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</si>
  <si>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</si>
  <si>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</si>
  <si>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</si>
  <si>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</si>
  <si>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</si>
  <si>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</si>
  <si>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</si>
  <si>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</si>
  <si>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</si>
  <si>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</si>
  <si>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</si>
  <si>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</si>
  <si>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</si>
  <si>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</si>
  <si>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</si>
  <si>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</si>
  <si>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</si>
  <si>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</si>
  <si>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</si>
  <si>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</si>
  <si>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</si>
  <si>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</si>
  <si>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</si>
  <si>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</si>
  <si>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</si>
  <si>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</si>
  <si>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</si>
  <si>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</si>
  <si>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</si>
  <si>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</si>
  <si>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</si>
  <si>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</si>
  <si>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</si>
  <si>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</si>
  <si>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</si>
  <si>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</si>
  <si>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</si>
  <si>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</si>
  <si>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</si>
  <si>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</si>
  <si>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</si>
  <si>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</si>
  <si>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</si>
  <si>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</si>
  <si>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</si>
  <si>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</si>
  <si>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</si>
  <si>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</si>
  <si>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</si>
  <si>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</si>
  <si>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</si>
  <si>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</si>
  <si>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</si>
  <si>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</si>
  <si>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</si>
  <si>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</si>
  <si>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</si>
  <si>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</si>
  <si>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</si>
  <si>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</si>
  <si>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</si>
  <si>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</si>
  <si>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</si>
  <si>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</si>
  <si>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</si>
  <si>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</si>
  <si>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</si>
  <si>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</si>
  <si>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</si>
  <si>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</si>
  <si>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</si>
  <si>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</si>
  <si>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</si>
  <si>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</si>
  <si>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</si>
  <si>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</si>
  <si>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</si>
  <si>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</si>
  <si>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</si>
  <si>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</si>
  <si>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</si>
  <si>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</si>
  <si>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</si>
  <si>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</si>
  <si>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</si>
  <si>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</si>
  <si>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</si>
  <si>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</si>
  <si>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</si>
  <si>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</si>
  <si>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</si>
  <si>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</si>
  <si>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</si>
  <si>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</si>
  <si>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</si>
  <si>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</si>
  <si>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</si>
  <si>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</si>
  <si>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</si>
  <si>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</si>
  <si>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</si>
  <si>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</si>
  <si>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</si>
  <si>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</si>
  <si>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</si>
  <si>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</si>
  <si>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</si>
  <si>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</si>
  <si>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</si>
  <si>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</si>
  <si>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</si>
  <si>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</si>
  <si>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</si>
  <si>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</si>
  <si>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</si>
  <si>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</si>
  <si>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</si>
  <si>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</si>
  <si>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</si>
  <si>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</si>
  <si>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</si>
  <si>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</si>
  <si>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</si>
  <si>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</si>
  <si>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</si>
  <si>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</si>
  <si>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</si>
  <si>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</si>
  <si>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</si>
  <si>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</si>
  <si>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</si>
  <si>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</si>
  <si>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</si>
  <si>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</si>
  <si>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</si>
  <si>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</si>
  <si>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</si>
  <si>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</si>
  <si>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</si>
  <si>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</si>
  <si>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</si>
  <si>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</si>
  <si>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</si>
  <si>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</si>
  <si>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</si>
  <si>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</si>
  <si>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</si>
  <si>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</si>
  <si>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</si>
  <si>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</si>
  <si>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</si>
  <si>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</si>
  <si>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</si>
  <si>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</si>
  <si>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</si>
  <si>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</si>
  <si>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</si>
  <si>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</si>
  <si>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</si>
  <si>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</si>
  <si>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</si>
  <si>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</si>
  <si>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</si>
  <si>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</si>
  <si>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</si>
  <si>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</si>
  <si>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</si>
  <si>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</si>
  <si>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</si>
  <si>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</si>
  <si>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</si>
  <si>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</si>
  <si>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</si>
  <si>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</si>
  <si>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</si>
  <si>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</si>
  <si>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</si>
  <si>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</si>
  <si>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</si>
  <si>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</si>
  <si>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</si>
  <si>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</si>
  <si>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</si>
  <si>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</si>
  <si>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</si>
  <si>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</si>
  <si>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</si>
  <si>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</si>
  <si>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</si>
  <si>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</si>
  <si>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</si>
  <si>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</si>
  <si>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</si>
  <si>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</si>
  <si>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</si>
  <si>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</si>
  <si>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</si>
  <si>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</si>
  <si>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</si>
  <si>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</si>
  <si>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</si>
  <si>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</si>
  <si>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</si>
  <si>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</si>
  <si>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</si>
  <si>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</si>
  <si>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</si>
  <si>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</si>
  <si>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</si>
  <si>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</si>
  <si>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</si>
  <si>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</si>
  <si>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</si>
  <si>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</si>
  <si>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</si>
  <si>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</si>
  <si>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</si>
  <si>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</si>
  <si>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</si>
  <si>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</si>
  <si>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</si>
  <si>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</si>
  <si>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</si>
  <si>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</si>
  <si>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</si>
  <si>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</si>
  <si>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</si>
  <si>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</si>
  <si>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</si>
  <si>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</si>
  <si>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</si>
  <si>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</si>
  <si>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</si>
  <si>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</si>
  <si>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</si>
  <si>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</si>
  <si>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</si>
  <si>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</si>
  <si>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</si>
  <si>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</si>
  <si>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</si>
  <si>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</si>
  <si>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</si>
  <si>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</si>
  <si>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</si>
  <si>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</si>
  <si>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</si>
  <si>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</si>
  <si>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</si>
  <si>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</si>
  <si>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</si>
  <si>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</si>
  <si>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</si>
  <si>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</si>
  <si>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</si>
  <si>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</si>
  <si>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</si>
  <si>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</si>
  <si>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</si>
  <si>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</si>
  <si>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</si>
  <si>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</si>
  <si>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</si>
  <si>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</si>
  <si>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</si>
  <si>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</si>
  <si>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</si>
  <si>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</si>
  <si>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</si>
  <si>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</si>
  <si>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</si>
  <si>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</si>
  <si>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</si>
  <si>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</si>
  <si>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</si>
  <si>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</si>
  <si>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</si>
  <si>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</si>
  <si>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</si>
  <si>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</si>
  <si>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</si>
  <si>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</si>
  <si>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</si>
  <si>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</si>
  <si>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</si>
  <si>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</si>
  <si>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</si>
  <si>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</si>
  <si>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</si>
  <si>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</si>
  <si>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</si>
  <si>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</si>
  <si>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</si>
  <si>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</si>
  <si>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</si>
  <si>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</si>
  <si>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</si>
  <si>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</si>
  <si>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</si>
  <si>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</si>
  <si>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</si>
  <si>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</si>
  <si>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</si>
  <si>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</si>
  <si>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</si>
  <si>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</si>
  <si>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</si>
  <si>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</si>
  <si>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</si>
  <si>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</si>
  <si>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</si>
  <si>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</si>
  <si>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</si>
  <si>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</si>
  <si>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</si>
  <si>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</si>
  <si>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</si>
  <si>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</si>
  <si>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</si>
  <si>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</si>
  <si>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</si>
  <si>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</si>
  <si>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</si>
  <si>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</si>
  <si>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</si>
  <si>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</si>
  <si>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</si>
  <si>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</si>
  <si>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</si>
  <si>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</si>
  <si>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</si>
  <si>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</si>
  <si>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</si>
  <si>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</si>
  <si>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</si>
  <si>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</si>
  <si>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</si>
  <si>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</si>
  <si>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</si>
  <si>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</si>
  <si>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</si>
  <si>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</si>
  <si>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</si>
  <si>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</si>
  <si>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</si>
  <si>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</si>
  <si>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</si>
  <si>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</si>
  <si>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</si>
  <si>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</si>
  <si>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</si>
  <si>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</si>
  <si>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</si>
  <si>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</si>
  <si>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</si>
  <si>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</si>
  <si>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</si>
  <si>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</si>
  <si>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</si>
  <si>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</si>
  <si>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</si>
  <si>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</si>
  <si>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</si>
  <si>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</si>
  <si>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</si>
  <si>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</si>
  <si>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</si>
  <si>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</si>
  <si>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</si>
  <si>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</si>
  <si>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</si>
  <si>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</si>
  <si>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</si>
  <si>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</si>
  <si>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</si>
  <si>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</si>
  <si>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</si>
  <si>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</si>
  <si>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</si>
  <si>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</si>
  <si>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</si>
  <si>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</si>
  <si>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</si>
  <si>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</si>
  <si>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</si>
  <si>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</si>
  <si>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</si>
  <si>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</si>
  <si>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</si>
  <si>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</si>
  <si>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</si>
  <si>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</si>
  <si>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</si>
  <si>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</si>
  <si>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</si>
  <si>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</si>
  <si>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</si>
  <si>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</si>
  <si>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</si>
  <si>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</si>
  <si>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</si>
  <si>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</si>
  <si>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</si>
  <si>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</si>
  <si>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</si>
  <si>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</si>
  <si>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</si>
  <si>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</si>
  <si>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</si>
  <si>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</si>
  <si>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</si>
  <si>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</si>
  <si>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</si>
  <si>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</si>
  <si>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</si>
  <si>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</si>
  <si>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</si>
  <si>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</si>
  <si>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</si>
  <si>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</si>
  <si>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</si>
  <si>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</si>
  <si>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</si>
  <si>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</si>
  <si>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</si>
  <si>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</si>
  <si>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</si>
  <si>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</si>
  <si>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</si>
  <si>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</si>
  <si>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</si>
  <si>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</si>
  <si>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</si>
  <si>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</si>
  <si>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</si>
  <si>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</si>
  <si>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</si>
  <si>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</si>
  <si>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</si>
  <si>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</si>
  <si>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</si>
  <si>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</si>
  <si>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</si>
  <si>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</si>
  <si>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</si>
  <si>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</si>
  <si>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</si>
  <si>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</si>
  <si>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</si>
  <si>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</si>
  <si>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</si>
  <si>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</si>
  <si>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</si>
  <si>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</si>
  <si>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</si>
  <si>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</si>
  <si>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</si>
  <si>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</si>
  <si>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</si>
  <si>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</si>
  <si>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</si>
  <si>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</si>
  <si>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</si>
  <si>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</si>
  <si>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</si>
  <si>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</si>
  <si>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</si>
  <si>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</si>
  <si>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</si>
  <si>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</si>
  <si>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</si>
  <si>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</si>
  <si>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</si>
  <si>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</si>
  <si>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</si>
  <si>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</si>
  <si>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</si>
  <si>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</si>
  <si>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</si>
  <si>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</si>
  <si>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</si>
  <si>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</si>
  <si>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</si>
  <si>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</si>
  <si>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</si>
  <si>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</si>
  <si>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</si>
  <si>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</si>
  <si>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</si>
  <si>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</si>
  <si>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</si>
  <si>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</si>
  <si>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</si>
  <si>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</si>
  <si>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</si>
  <si>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</si>
  <si>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</si>
  <si>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</si>
  <si>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</si>
  <si>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</si>
  <si>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</si>
  <si>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</si>
  <si>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</si>
  <si>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</si>
  <si>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</si>
  <si>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</si>
  <si>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</si>
  <si>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</si>
  <si>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</si>
  <si>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</si>
  <si>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</si>
  <si>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</si>
  <si>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</si>
  <si>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</si>
  <si>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</si>
  <si>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</si>
  <si>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</si>
  <si>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</si>
  <si>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</si>
  <si>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</si>
  <si>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</si>
  <si>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</si>
  <si>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</si>
  <si>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</si>
  <si>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</si>
  <si>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</si>
  <si>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</si>
  <si>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</si>
  <si>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</si>
  <si>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</si>
  <si>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</si>
  <si>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</si>
  <si>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</si>
  <si>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</si>
  <si>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</si>
  <si>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</si>
  <si>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</si>
  <si>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</si>
  <si>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</si>
  <si>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</si>
  <si>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</si>
  <si>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</si>
  <si>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</si>
  <si>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</si>
  <si>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</si>
  <si>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</si>
  <si>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</si>
  <si>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</si>
  <si>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</si>
  <si>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</si>
  <si>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</si>
  <si>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</si>
  <si>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</si>
  <si>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</si>
  <si>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</si>
  <si>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</si>
  <si>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</si>
  <si>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</si>
  <si>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</si>
  <si>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</si>
  <si>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</si>
  <si>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</si>
  <si>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</si>
  <si>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</si>
  <si>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</si>
  <si>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</si>
  <si>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</si>
  <si>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</si>
  <si>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</si>
  <si>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</si>
  <si>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</si>
  <si>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</si>
  <si>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</si>
  <si>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</si>
  <si>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</si>
  <si>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</si>
  <si>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</si>
  <si>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</si>
  <si>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</si>
  <si>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</si>
  <si>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</si>
  <si>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</si>
  <si>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</si>
  <si>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</si>
  <si>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</si>
  <si>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</si>
  <si>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</si>
  <si>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</si>
  <si>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</si>
  <si>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</si>
  <si>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</si>
  <si>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</si>
  <si>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</si>
  <si>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</si>
  <si>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</si>
  <si>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</si>
  <si>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</si>
  <si>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</si>
  <si>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</si>
  <si>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</si>
  <si>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</si>
  <si>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</si>
  <si>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</si>
  <si>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</si>
  <si>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</si>
  <si>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</si>
  <si>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</si>
  <si>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</si>
  <si>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</si>
  <si>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</si>
  <si>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</si>
  <si>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</si>
  <si>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</si>
  <si>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</si>
  <si>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</si>
  <si>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</si>
  <si>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</si>
  <si>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</si>
  <si>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</si>
  <si>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</si>
  <si>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</si>
  <si>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</si>
  <si>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</si>
  <si>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</si>
  <si>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</si>
  <si>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</si>
  <si>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</si>
  <si>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</si>
  <si>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</si>
  <si>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</si>
  <si>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</si>
  <si>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</si>
  <si>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</si>
  <si>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</si>
  <si>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</si>
  <si>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</si>
  <si>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</si>
  <si>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</si>
  <si>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</si>
  <si>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</si>
  <si>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</si>
  <si>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</si>
  <si>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</si>
  <si>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</si>
  <si>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</si>
  <si>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</si>
  <si>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</si>
  <si>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</si>
  <si>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</si>
  <si>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</si>
  <si>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</si>
  <si>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</si>
  <si>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</si>
  <si>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</si>
  <si>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</si>
  <si>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</si>
  <si>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</si>
  <si>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</si>
  <si>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</si>
  <si>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</si>
  <si>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</si>
  <si>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</si>
  <si>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</si>
  <si>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</si>
  <si>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</si>
  <si>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</si>
  <si>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</si>
  <si>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</si>
  <si>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</si>
  <si>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</si>
  <si>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</si>
  <si>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</si>
  <si>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</si>
  <si>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</si>
  <si>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</si>
  <si>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</si>
  <si>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</si>
  <si>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</si>
  <si>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</si>
  <si>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</si>
  <si>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</si>
  <si>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</si>
  <si>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</si>
  <si>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</si>
  <si>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</si>
  <si>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</si>
  <si>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</si>
  <si>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</si>
  <si>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</si>
  <si>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</si>
  <si>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</si>
  <si>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</si>
  <si>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</si>
  <si>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</si>
  <si>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</si>
  <si>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</si>
  <si>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</si>
  <si>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</si>
  <si>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</si>
  <si>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</si>
  <si>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</si>
  <si>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</si>
  <si>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</si>
  <si>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</si>
  <si>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</si>
  <si>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</si>
  <si>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</si>
  <si>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</si>
  <si>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</si>
  <si>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</si>
  <si>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</si>
  <si>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</si>
  <si>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</si>
  <si>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</si>
  <si>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</si>
  <si>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</si>
  <si>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</si>
  <si>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</si>
  <si>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</si>
  <si>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</si>
  <si>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</si>
  <si>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</si>
  <si>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</si>
  <si>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</si>
  <si>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</si>
  <si>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</si>
  <si>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</si>
  <si>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</si>
  <si>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</si>
  <si>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</si>
  <si>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</si>
  <si>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</si>
  <si>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</si>
  <si>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</si>
  <si>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</si>
  <si>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</si>
  <si>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</si>
  <si>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</si>
  <si>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</si>
  <si>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</si>
  <si>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</si>
  <si>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</si>
  <si>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</si>
  <si>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</si>
  <si>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</si>
  <si>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</si>
  <si>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</si>
  <si>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</si>
  <si>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</si>
  <si>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</si>
  <si>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</si>
  <si>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</si>
  <si>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</si>
  <si>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</si>
  <si>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</si>
  <si>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</si>
  <si>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</si>
  <si>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</si>
  <si>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</si>
  <si>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</si>
  <si>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</si>
  <si>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</si>
  <si>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</si>
  <si>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</si>
  <si>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</si>
  <si>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</si>
  <si>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</si>
  <si>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</si>
  <si>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</si>
  <si>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</si>
  <si>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</si>
  <si>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</si>
  <si>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</si>
  <si>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</si>
  <si>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</si>
  <si>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</si>
  <si>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</si>
  <si>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</si>
  <si>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</si>
  <si>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</si>
  <si>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</si>
  <si>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</si>
  <si>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</si>
  <si>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</si>
  <si>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</si>
  <si>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</si>
  <si>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</si>
  <si>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</si>
  <si>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</si>
  <si>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</si>
  <si>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</si>
  <si>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</si>
  <si>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</si>
  <si>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</si>
  <si>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</si>
  <si>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</si>
  <si>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</si>
  <si>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</si>
  <si>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</si>
  <si>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</si>
  <si>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</si>
  <si>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</si>
  <si>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</si>
  <si>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</si>
  <si>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</si>
  <si>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</si>
  <si>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</si>
  <si>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</si>
  <si>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</si>
  <si>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</si>
  <si>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</si>
  <si>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</si>
  <si>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</si>
  <si>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</si>
  <si>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</si>
  <si>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</si>
  <si>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</si>
  <si>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</si>
  <si>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</si>
  <si>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</si>
  <si>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</si>
  <si>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</si>
  <si>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</si>
  <si>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</si>
  <si>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</si>
  <si>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</si>
  <si>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</si>
  <si>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</si>
  <si>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</si>
  <si>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</si>
  <si>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</si>
  <si>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</si>
  <si>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</si>
  <si>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</si>
  <si>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</si>
  <si>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</si>
  <si>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</si>
  <si>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</si>
  <si>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</si>
  <si>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</si>
  <si>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</si>
  <si>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</si>
  <si>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</si>
  <si>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</si>
  <si>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</si>
  <si>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</si>
  <si>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</si>
  <si>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</si>
  <si>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</si>
  <si>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</si>
  <si>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</si>
  <si>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</si>
  <si>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</si>
  <si>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</si>
  <si>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</si>
  <si>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</si>
  <si>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</si>
  <si>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</si>
  <si>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</si>
  <si>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</si>
  <si>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</si>
  <si>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</si>
  <si>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</si>
  <si>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</si>
  <si>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</si>
  <si>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</si>
  <si>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</si>
  <si>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</si>
  <si>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</si>
  <si>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</si>
  <si>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</si>
  <si>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</si>
  <si>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</si>
  <si>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</si>
  <si>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</si>
  <si>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</si>
  <si>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</si>
  <si>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</si>
  <si>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</si>
  <si>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</si>
  <si>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</si>
  <si>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</si>
  <si>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</si>
  <si>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</si>
  <si>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</si>
  <si>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</si>
  <si>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</si>
  <si>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</si>
  <si>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</si>
  <si>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</si>
  <si>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</si>
  <si>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</si>
  <si>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</si>
  <si>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</si>
  <si>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</si>
  <si>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</si>
  <si>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</si>
  <si>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</si>
  <si>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</si>
  <si>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</si>
  <si>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</si>
  <si>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</si>
  <si>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</si>
  <si>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</si>
  <si>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</si>
  <si>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</si>
  <si>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</si>
  <si>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</si>
  <si>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</si>
  <si>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</si>
  <si>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</si>
  <si>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</si>
  <si>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</si>
  <si>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</si>
  <si>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</si>
  <si>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</si>
  <si>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</si>
  <si>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</si>
  <si>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</si>
  <si>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</si>
  <si>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</si>
  <si>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</si>
  <si>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</si>
  <si>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</si>
  <si>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</si>
  <si>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</si>
  <si>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</si>
  <si>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</si>
  <si>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</si>
  <si>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</si>
  <si>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</si>
  <si>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</si>
  <si>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</si>
  <si>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</si>
  <si>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</si>
  <si>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</si>
  <si>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</si>
  <si>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</si>
  <si>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</si>
  <si>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</si>
  <si>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</si>
  <si>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</si>
  <si>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</si>
  <si>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</si>
  <si>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</si>
  <si>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</si>
  <si>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</si>
  <si>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</si>
  <si>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</si>
  <si>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</si>
  <si>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</si>
  <si>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</si>
  <si>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</si>
  <si>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</si>
  <si>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</si>
  <si>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</si>
  <si>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</si>
  <si>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</si>
  <si>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</si>
  <si>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</si>
  <si>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</si>
  <si>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</si>
  <si>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</si>
  <si>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</si>
  <si>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</si>
  <si>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</si>
  <si>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</si>
  <si>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</si>
  <si>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</si>
  <si>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</si>
  <si>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</si>
  <si>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</si>
  <si>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</si>
  <si>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</si>
  <si>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</si>
  <si>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</si>
  <si>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</si>
  <si>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</si>
  <si>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</si>
  <si>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</si>
  <si>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</si>
  <si>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</si>
  <si>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</si>
  <si>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</si>
  <si>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</si>
  <si>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</si>
  <si>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</si>
  <si>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</si>
  <si>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</si>
  <si>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</si>
  <si>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</si>
  <si>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</si>
  <si>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</si>
  <si>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</si>
  <si>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</si>
  <si>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</si>
  <si>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</si>
  <si>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</si>
  <si>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</si>
  <si>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</si>
  <si>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</si>
  <si>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</si>
  <si>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</si>
  <si>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</si>
  <si>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</si>
  <si>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</si>
  <si>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</si>
  <si>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</si>
  <si>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</si>
  <si>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</si>
  <si>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</si>
  <si>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</si>
  <si>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</si>
  <si>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</si>
  <si>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</si>
  <si>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</si>
  <si>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</si>
  <si>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</si>
  <si>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</si>
  <si>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</si>
  <si>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</si>
  <si>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</si>
  <si>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</si>
  <si>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</si>
  <si>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</si>
  <si>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</si>
  <si>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</si>
  <si>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</si>
  <si>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</si>
  <si>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</si>
  <si>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</si>
  <si>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</si>
  <si>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</si>
  <si>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</si>
  <si>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</si>
  <si>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</si>
  <si>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</si>
  <si>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</si>
  <si>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</si>
  <si>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</si>
  <si>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</si>
  <si>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</si>
  <si>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</si>
  <si>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</si>
  <si>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</si>
  <si>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</si>
  <si>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</si>
  <si>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</si>
  <si>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</si>
  <si>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</si>
  <si>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</si>
  <si>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</si>
  <si>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</si>
  <si>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</si>
  <si>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</si>
  <si>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</si>
  <si>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</si>
  <si>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</si>
  <si>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</si>
  <si>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</si>
  <si>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</si>
  <si>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</si>
  <si>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</si>
  <si>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</si>
  <si>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</si>
  <si>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</si>
  <si>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</si>
  <si>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</si>
  <si>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</si>
  <si>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</si>
  <si>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</si>
  <si>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</si>
  <si>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</si>
  <si>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</si>
  <si>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</si>
  <si>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</si>
  <si>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</si>
  <si>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</si>
  <si>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</si>
  <si>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</si>
  <si>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</si>
  <si>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</si>
  <si>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</si>
  <si>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</si>
  <si>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</si>
  <si>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</si>
  <si>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</si>
  <si>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</si>
  <si>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</si>
  <si>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</si>
  <si>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</si>
  <si>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</si>
  <si>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</si>
  <si>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</si>
  <si>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</si>
  <si>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</si>
  <si>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</si>
  <si>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</si>
  <si>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</si>
  <si>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</si>
  <si>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</si>
  <si>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</si>
  <si>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</si>
  <si>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</si>
  <si>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</si>
  <si>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</si>
  <si>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</si>
  <si>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</si>
  <si>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</si>
  <si>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</si>
  <si>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</si>
  <si>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</si>
  <si>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</si>
  <si>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</si>
  <si>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</si>
  <si>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</si>
  <si>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</si>
  <si>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</si>
  <si>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</si>
  <si>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</si>
  <si>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</si>
  <si>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</si>
  <si>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</si>
  <si>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</si>
  <si>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</si>
  <si>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</si>
  <si>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</si>
  <si>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</si>
  <si>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</si>
  <si>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</si>
  <si>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</si>
  <si>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</si>
  <si>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</si>
  <si>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</si>
  <si>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</si>
  <si>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</si>
  <si>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</si>
  <si>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</si>
  <si>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</si>
  <si>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</si>
  <si>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</si>
  <si>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</si>
  <si>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</si>
  <si>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</si>
  <si>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</si>
  <si>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</si>
  <si>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</si>
  <si>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</si>
  <si>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</si>
  <si>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</si>
  <si>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</si>
  <si>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</si>
  <si>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</si>
  <si>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</si>
  <si>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</si>
  <si>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</si>
  <si>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</si>
  <si>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</si>
  <si>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</si>
  <si>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</si>
  <si>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</si>
  <si>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</si>
  <si>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</si>
  <si>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</si>
  <si>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</si>
  <si>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</si>
  <si>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</si>
  <si>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</si>
  <si>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</si>
  <si>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</si>
  <si>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</si>
  <si>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</si>
  <si>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</si>
  <si>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</si>
  <si>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</si>
  <si>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</si>
  <si>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</si>
  <si>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</si>
  <si>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</si>
  <si>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</si>
  <si>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</si>
  <si>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</si>
  <si>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</si>
  <si>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</si>
  <si>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</si>
  <si>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</si>
  <si>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</si>
  <si>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</si>
  <si>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</si>
  <si>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</si>
  <si>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</si>
  <si>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</si>
  <si>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</si>
  <si>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</si>
  <si>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</si>
  <si>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</si>
  <si>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</si>
  <si>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</si>
  <si>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</si>
  <si>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</si>
  <si>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</si>
  <si>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</si>
  <si>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</si>
  <si>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</si>
  <si>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</si>
  <si>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</si>
  <si>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</si>
  <si>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</si>
  <si>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</si>
  <si>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</si>
  <si>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</si>
  <si>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</si>
  <si>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</si>
  <si>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</si>
  <si>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</si>
  <si>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</si>
  <si>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</si>
  <si>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</si>
  <si>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</si>
  <si>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</si>
  <si>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</si>
  <si>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</si>
  <si>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</si>
  <si>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</si>
  <si>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</si>
  <si>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</si>
  <si>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</si>
  <si>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</si>
  <si>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</si>
  <si>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</si>
  <si>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</si>
  <si>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</si>
  <si>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</si>
  <si>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</si>
  <si>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</si>
  <si>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</si>
  <si>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</si>
  <si>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</si>
  <si>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</si>
  <si>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</si>
  <si>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</si>
  <si>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</si>
  <si>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</si>
  <si>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</si>
  <si>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</si>
  <si>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</si>
  <si>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</si>
  <si>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</si>
  <si>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</si>
  <si>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</si>
  <si>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</si>
  <si>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</si>
  <si>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</si>
  <si>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</si>
  <si>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</si>
  <si>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</si>
  <si>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</si>
  <si>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</si>
  <si>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</si>
  <si>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</si>
  <si>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</si>
  <si>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</si>
  <si>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</si>
  <si>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</si>
  <si>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</si>
  <si>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</si>
  <si>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</si>
  <si>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</si>
  <si>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</si>
  <si>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</si>
  <si>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</si>
  <si>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</si>
  <si>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</si>
  <si>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</si>
  <si>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</si>
  <si>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</si>
  <si>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</si>
  <si>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</si>
  <si>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</si>
  <si>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</si>
  <si>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</si>
  <si>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</si>
  <si>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</si>
  <si>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</si>
  <si>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</si>
  <si>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</si>
  <si>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</si>
  <si>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</si>
  <si>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</si>
  <si>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</si>
  <si>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</si>
  <si>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</si>
  <si>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</si>
  <si>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</si>
  <si>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</si>
  <si>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</si>
  <si>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</si>
  <si>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</si>
  <si>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</si>
  <si>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</si>
  <si>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</si>
  <si>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</si>
  <si>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</si>
  <si>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</si>
  <si>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</si>
  <si>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</si>
  <si>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</si>
  <si>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</si>
  <si>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</si>
  <si>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</si>
  <si>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</si>
  <si>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</si>
  <si>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</si>
  <si>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</si>
  <si>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</si>
  <si>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</si>
  <si>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</si>
  <si>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</si>
  <si>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</si>
  <si>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</si>
  <si>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</si>
  <si>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</si>
  <si>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</si>
  <si>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</si>
  <si>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</si>
  <si>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</si>
  <si>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</si>
  <si>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</si>
  <si>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</si>
  <si>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</si>
  <si>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</si>
  <si>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</si>
  <si>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</si>
  <si>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</si>
  <si>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</si>
  <si>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</si>
  <si>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</si>
  <si>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</si>
  <si>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</si>
  <si>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</si>
  <si>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</si>
  <si>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</si>
  <si>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</si>
  <si>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</si>
  <si>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</si>
  <si>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</si>
  <si>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</si>
  <si>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</si>
  <si>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</si>
  <si>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</si>
  <si>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</si>
  <si>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</si>
  <si>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</si>
  <si>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</si>
  <si>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</si>
  <si>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</si>
  <si>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</si>
  <si>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</si>
  <si>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</si>
  <si>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</si>
  <si>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</si>
  <si>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</si>
  <si>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</si>
  <si>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</si>
  <si>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</si>
  <si>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</si>
  <si>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</si>
  <si>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</si>
  <si>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</si>
  <si>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</si>
  <si>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</si>
  <si>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</si>
  <si>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</si>
  <si>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</si>
  <si>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</si>
  <si>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</si>
  <si>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</si>
  <si>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</si>
  <si>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</si>
  <si>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</si>
  <si>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</si>
  <si>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</si>
  <si>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</si>
  <si>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</si>
  <si>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</si>
  <si>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</si>
  <si>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</si>
  <si>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</si>
  <si>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</si>
  <si>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</si>
  <si>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</si>
  <si>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</si>
  <si>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</si>
  <si>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</si>
  <si>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</si>
  <si>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</si>
  <si>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</si>
  <si>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</si>
  <si>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</si>
  <si>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</si>
  <si>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</si>
  <si>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</si>
  <si>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</si>
  <si>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</si>
  <si>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</si>
  <si>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</si>
  <si>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</si>
  <si>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</si>
  <si>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</si>
  <si>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</si>
  <si>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</si>
  <si>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</si>
  <si>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</si>
  <si>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</si>
  <si>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</si>
  <si>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</si>
  <si>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</si>
  <si>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</si>
  <si>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</si>
  <si>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</si>
  <si>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</si>
  <si>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</si>
  <si>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</si>
  <si>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</si>
  <si>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</si>
  <si>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</si>
  <si>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</si>
  <si>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</si>
  <si>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</si>
  <si>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</si>
  <si>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</si>
  <si>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</si>
  <si>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</si>
  <si>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</si>
  <si>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</si>
  <si>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</si>
  <si>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</si>
  <si>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</si>
  <si>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</si>
  <si>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</si>
  <si>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</si>
  <si>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</si>
  <si>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</si>
  <si>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</si>
  <si>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</si>
  <si>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</si>
  <si>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</si>
  <si>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</si>
  <si>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</si>
  <si>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</si>
  <si>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</si>
  <si>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</si>
  <si>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</si>
  <si>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</si>
  <si>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</si>
  <si>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</si>
  <si>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</si>
  <si>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</si>
  <si>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</si>
  <si>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</si>
  <si>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</si>
  <si>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</si>
  <si>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</si>
  <si>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</si>
  <si>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</si>
  <si>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</si>
  <si>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</si>
  <si>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</si>
  <si>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</si>
  <si>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</si>
  <si>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</si>
  <si>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</si>
  <si>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</si>
  <si>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</si>
  <si>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</si>
  <si>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</si>
  <si>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</si>
  <si>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</si>
  <si>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</si>
  <si>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</si>
  <si>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</si>
  <si>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</si>
  <si>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</si>
  <si>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</si>
  <si>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</si>
  <si>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</si>
  <si>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</si>
  <si>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</si>
  <si>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</si>
  <si>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</si>
  <si>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</si>
  <si>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</si>
  <si>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</si>
  <si>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</si>
  <si>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</si>
  <si>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</si>
  <si>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</si>
  <si>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</si>
  <si>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</si>
  <si>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</si>
  <si>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</si>
  <si>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</si>
  <si>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</si>
  <si>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</si>
  <si>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</si>
  <si>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</si>
  <si>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</si>
  <si>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</si>
  <si>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</si>
  <si>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</si>
  <si>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</si>
  <si>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</si>
  <si>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</si>
  <si>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</si>
  <si>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</si>
  <si>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</si>
  <si>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</si>
  <si>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</si>
  <si>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</si>
  <si>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</si>
  <si>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</si>
  <si>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</si>
  <si>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</si>
  <si>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</si>
  <si>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</si>
  <si>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</si>
  <si>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</si>
  <si>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</si>
  <si>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</si>
  <si>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</si>
  <si>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</si>
  <si>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</si>
  <si>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</si>
  <si>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</si>
  <si>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</si>
  <si>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</si>
  <si>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</si>
  <si>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</si>
  <si>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</si>
  <si>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</si>
  <si>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</si>
  <si>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</si>
  <si>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</si>
  <si>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</si>
  <si>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</si>
  <si>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</si>
  <si>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</si>
  <si>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</si>
  <si>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</si>
  <si>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</si>
  <si>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</si>
  <si>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</si>
  <si>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</si>
  <si>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</si>
  <si>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</si>
  <si>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</si>
  <si>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</si>
  <si>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</si>
  <si>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</si>
  <si>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</si>
  <si>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</si>
  <si>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</si>
  <si>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</si>
  <si>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</si>
  <si>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</si>
  <si>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</si>
  <si>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</si>
  <si>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</si>
  <si>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</si>
  <si>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</si>
  <si>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</si>
  <si>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</si>
  <si>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</si>
  <si>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</si>
  <si>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</si>
  <si>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</si>
  <si>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</si>
  <si>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</si>
  <si>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</si>
  <si>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</si>
  <si>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</si>
  <si>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</si>
  <si>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</si>
  <si>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</si>
  <si>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</si>
  <si>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</si>
  <si>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</si>
  <si>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</si>
  <si>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</si>
  <si>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</si>
  <si>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</si>
  <si>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</si>
  <si>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</si>
  <si>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</si>
  <si>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</si>
  <si>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</si>
  <si>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</si>
  <si>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</si>
  <si>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</si>
  <si>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</si>
  <si>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</si>
  <si>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</si>
  <si>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</si>
  <si>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</si>
  <si>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</si>
  <si>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</si>
  <si>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</si>
  <si>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</si>
  <si>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</si>
  <si>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</si>
  <si>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</si>
  <si>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</si>
  <si>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</si>
  <si>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</si>
  <si>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</si>
  <si>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</si>
  <si>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</si>
  <si>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</si>
  <si>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</si>
  <si>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</si>
  <si>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</si>
  <si>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</si>
  <si>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</si>
  <si>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</si>
  <si>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</si>
  <si>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</si>
  <si>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</si>
  <si>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</si>
  <si>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</si>
  <si>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</si>
  <si>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</si>
  <si>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</si>
  <si>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Jozo Krajina, univ. spec. oec.</t>
  </si>
  <si>
    <t>031 321 708</t>
  </si>
  <si>
    <t>jkrajina@foozos.hr</t>
  </si>
  <si>
    <t>22486SVEUČILIŠTE J. J. STROSSMAYERA U OSIJEKU - FAKULTET ZA ODGOJNE I OBRAZOVNE ZNANOSTI</t>
  </si>
  <si>
    <t>Sveučiliše u Zadru</t>
  </si>
  <si>
    <t>22.3.2019.</t>
  </si>
  <si>
    <t>Unaprjeđenje i razvoj programa cjeloživotnog učenja za stjecanje nastavničkih kompetencija, nastavnika- instruktora letenja i mentora te preddiplomskog i diplomskog sveučilišnog studijskog programa pedagogije.Uz unaprjeđenje i razvoj programa, projekt obuhvaća i set aktivnosti koje će pomoći u tom procesu.
Razvoj postupaka osiguravanja kvalitete u studijskim programima i programima cjeloživotnog učenja, unaprjeđenje modela projektne nastave, vježbaonica i mentorskog rada te kompetencija nastavnog i nenastavnog osoblja.
Okosnica projekta „Kompentecijski standardi nastavnika, pedagoga i mentora“ jest postizanje prijedloga za za standardizaciju zanimanja i kvalifikacija za nastavnike općih predmeta, strukovne nastavnike, nastavnike- instruktore letenja i pedagoge. Danas ne postoje takvi standardi ili nisu usklađeni s HKO-om, za razliku od onih za odgojitelje i učitelje koji su već prethodno izrađeni. Za mentore različitih profila tekođer ne postoji program cjeloživotnog učenja, kojeg je potrebno izraditi u okviru ovog projekta.</t>
  </si>
  <si>
    <t>Osijek, 20. prosinca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</si>
</sst>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9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4" fillId="0" borderId="1" xfId="18" applyNumberFormat="1" applyFont="1" applyFill="1" applyAlignment="1" applyProtection="1">
      <alignment horizontal="right" vertical="center" wrapText="1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1" t="s">
        <v>3501</v>
      </c>
      <c r="D3" s="262"/>
      <c r="E3" s="263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4" t="s">
        <v>3505</v>
      </c>
      <c r="D4" s="265"/>
      <c r="E4" s="266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4" t="s">
        <v>3498</v>
      </c>
      <c r="D5" s="265"/>
      <c r="E5" s="266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4" t="s">
        <v>3499</v>
      </c>
      <c r="D6" s="265"/>
      <c r="E6" s="266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4" t="s">
        <v>3500</v>
      </c>
      <c r="D7" s="265"/>
      <c r="E7" s="266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9" t="s">
        <v>1983</v>
      </c>
      <c r="C9" s="268"/>
      <c r="D9" s="268"/>
      <c r="E9" s="268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9" t="s">
        <v>3</v>
      </c>
      <c r="C10" s="268"/>
      <c r="D10" s="268"/>
      <c r="E10" s="268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7"/>
      <c r="C11" s="268"/>
      <c r="D11" s="268"/>
      <c r="E11" s="268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23527201</v>
      </c>
      <c r="D14" s="161">
        <f>+D15+D16</f>
        <v>24120943</v>
      </c>
      <c r="E14" s="161">
        <f>+E15+E16</f>
        <v>24171343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23527201</v>
      </c>
      <c r="D15" s="164">
        <f>'PLAN PRIHODA I PRIMITAKA '!D67</f>
        <v>24120943</v>
      </c>
      <c r="E15" s="164">
        <f>'PLAN PRIHODA I PRIMITAKA '!D107</f>
        <v>24171343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23509638</v>
      </c>
      <c r="D17" s="168">
        <f>+D18+D19</f>
        <v>23975475</v>
      </c>
      <c r="E17" s="168">
        <f>+E18+E19</f>
        <v>23966587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22975693</v>
      </c>
      <c r="D18" s="170">
        <f>'PLAN RASHODA I IZDATAKA'!D72</f>
        <v>23436722</v>
      </c>
      <c r="E18" s="170">
        <f>'PLAN RASHODA I IZDATAKA'!D92</f>
        <v>23427429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533945</v>
      </c>
      <c r="D19" s="170">
        <f>'PLAN RASHODA I IZDATAKA'!D80</f>
        <v>538753</v>
      </c>
      <c r="E19" s="170">
        <f>'PLAN RASHODA I IZDATAKA'!D100</f>
        <v>539158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17563</v>
      </c>
      <c r="D20" s="161">
        <f>+D14-D17</f>
        <v>145468</v>
      </c>
      <c r="E20" s="161">
        <f>+E14-E17</f>
        <v>204756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7"/>
      <c r="C21" s="268"/>
      <c r="D21" s="268"/>
      <c r="E21" s="268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450000</v>
      </c>
      <c r="D23" s="169">
        <f>'PLAN PRIHODA I PRIMITAKA '!D45</f>
        <v>467563</v>
      </c>
      <c r="E23" s="169">
        <f>'PLAN PRIHODA I PRIMITAKA '!D85</f>
        <v>613031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-467563</v>
      </c>
      <c r="D24" s="173">
        <f>'PLAN PRIHODA I PRIMITAKA '!D47</f>
        <v>-613031</v>
      </c>
      <c r="E24" s="174">
        <f>'PLAN PRIHODA I PRIMITAKA '!D87</f>
        <v>-817787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7"/>
      <c r="C25" s="268"/>
      <c r="D25" s="268"/>
      <c r="E25" s="268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7"/>
      <c r="C30" s="268"/>
      <c r="D30" s="268"/>
      <c r="E30" s="268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E18" sqref="E1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70" t="s">
        <v>732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19773236</v>
      </c>
      <c r="H3" s="182">
        <v>19932706</v>
      </c>
      <c r="I3" s="182">
        <v>19932219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31</v>
      </c>
      <c r="D4" s="136" t="str">
        <f t="shared" ref="D4:D67" si="1">IFERROR(VLOOKUP(E4,$Q$6:$T$105,4,FALSE),"")</f>
        <v>Vlastiti prihodi</v>
      </c>
      <c r="E4" s="148">
        <v>641320031</v>
      </c>
      <c r="F4" s="188" t="str">
        <f t="shared" ref="F4:F67" si="2">IFERROR(VLOOKUP(E4,$Q$6:$T$105,2,FALSE),"")</f>
        <v>Kamate na depozite po viđenju izvor 31</v>
      </c>
      <c r="G4" s="182">
        <v>150</v>
      </c>
      <c r="H4" s="182">
        <v>152</v>
      </c>
      <c r="I4" s="182">
        <v>154</v>
      </c>
      <c r="K4" s="139" t="str">
        <f t="shared" ref="K4:K67" si="3">LEFT(E4,3)</f>
        <v>641</v>
      </c>
      <c r="L4" s="139" t="str">
        <f t="shared" ref="L4:L67" si="4">LEFT(E4,2)</f>
        <v>64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641510031</v>
      </c>
      <c r="F5" s="188" t="str">
        <f t="shared" si="2"/>
        <v>Prihodi od pozitivnih tečajnih razlika izvor 31</v>
      </c>
      <c r="G5" s="182">
        <v>950</v>
      </c>
      <c r="H5" s="182">
        <v>960</v>
      </c>
      <c r="I5" s="182">
        <v>970</v>
      </c>
      <c r="K5" s="139" t="str">
        <f t="shared" si="3"/>
        <v>641</v>
      </c>
      <c r="L5" s="139" t="str">
        <f t="shared" si="4"/>
        <v>64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6614</v>
      </c>
      <c r="F6" s="188" t="str">
        <f t="shared" si="2"/>
        <v>Prihodi od prodanih proizvoda i robe</v>
      </c>
      <c r="G6" s="182">
        <v>24500</v>
      </c>
      <c r="H6" s="182">
        <v>24475</v>
      </c>
      <c r="I6" s="182">
        <v>25000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6615</v>
      </c>
      <c r="F7" s="188" t="str">
        <f t="shared" si="2"/>
        <v>Prihodi od pruženih usluga</v>
      </c>
      <c r="G7" s="182">
        <v>990000</v>
      </c>
      <c r="H7" s="182">
        <v>999900</v>
      </c>
      <c r="I7" s="182">
        <v>1000000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43</v>
      </c>
      <c r="D8" s="136" t="str">
        <f t="shared" si="1"/>
        <v>Ostali prihodi za posebne namjene</v>
      </c>
      <c r="E8" s="148">
        <v>65264</v>
      </c>
      <c r="F8" s="188" t="str">
        <f t="shared" si="2"/>
        <v>Sufinanciranje cijene usluge, participacije i slično</v>
      </c>
      <c r="G8" s="182">
        <v>2718379</v>
      </c>
      <c r="H8" s="182">
        <v>3150000</v>
      </c>
      <c r="I8" s="182">
        <v>3200000</v>
      </c>
      <c r="K8" s="139" t="str">
        <f t="shared" si="3"/>
        <v>652</v>
      </c>
      <c r="L8" s="139" t="str">
        <f t="shared" si="4"/>
        <v>65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43</v>
      </c>
      <c r="D9" s="136" t="str">
        <f t="shared" si="1"/>
        <v>Ostali prihodi za posebne namjene</v>
      </c>
      <c r="E9" s="148">
        <v>683110043</v>
      </c>
      <c r="F9" s="188" t="str">
        <f t="shared" si="2"/>
        <v>Ostali prihodi izvor 43</v>
      </c>
      <c r="G9" s="182">
        <v>12500</v>
      </c>
      <c r="H9" s="182">
        <v>12750</v>
      </c>
      <c r="I9" s="182">
        <v>13000</v>
      </c>
      <c r="K9" s="139" t="str">
        <f t="shared" si="3"/>
        <v>683</v>
      </c>
      <c r="L9" s="139" t="str">
        <f t="shared" si="4"/>
        <v>68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52</v>
      </c>
      <c r="D10" s="136" t="str">
        <f t="shared" si="1"/>
        <v xml:space="preserve">Ostale pomoći i darovnice </v>
      </c>
      <c r="E10" s="148">
        <v>6393</v>
      </c>
      <c r="F10" s="188" t="str">
        <f t="shared" si="2"/>
        <v>Tekući prijenosi između proračunskih korisnika istog proračuna temeljem prijenosa EU sredstava</v>
      </c>
      <c r="G10" s="182">
        <v>7486</v>
      </c>
      <c r="H10" s="182"/>
      <c r="I10" s="182"/>
      <c r="K10" s="139" t="str">
        <f t="shared" si="3"/>
        <v>639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64" activePane="bottomLeft" state="frozen"/>
      <selection pane="bottomLeft" activeCell="I3" sqref="I3:K79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1" t="s">
        <v>731</v>
      </c>
      <c r="B1" s="271"/>
      <c r="C1" s="271"/>
      <c r="D1" s="271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14380279</v>
      </c>
      <c r="J3" s="182">
        <v>14381960</v>
      </c>
      <c r="K3" s="182">
        <v>14381473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500809</v>
      </c>
      <c r="J4" s="182">
        <v>500809</v>
      </c>
      <c r="K4" s="182">
        <v>500809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65</v>
      </c>
      <c r="H5" s="144" t="str">
        <f t="shared" si="4"/>
        <v>REDOVNA DJELATNOST SVEUČILIŠTA U OSIJEKU</v>
      </c>
      <c r="I5" s="182">
        <v>2352600</v>
      </c>
      <c r="J5" s="182">
        <v>2352600</v>
      </c>
      <c r="K5" s="182">
        <v>2352600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65</v>
      </c>
      <c r="H6" s="144" t="str">
        <f t="shared" si="4"/>
        <v>REDOVNA DJELATNOST SVEUČILIŠTA U OSIJEKU</v>
      </c>
      <c r="I6" s="182">
        <v>346100</v>
      </c>
      <c r="J6" s="182">
        <v>346100</v>
      </c>
      <c r="K6" s="182">
        <v>346100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65</v>
      </c>
      <c r="H7" s="144" t="str">
        <f t="shared" si="4"/>
        <v>REDOVNA DJELATNOST SVEUČILIŠTA U OSIJEKU</v>
      </c>
      <c r="I7" s="182">
        <v>25500</v>
      </c>
      <c r="J7" s="182">
        <v>25500</v>
      </c>
      <c r="K7" s="182">
        <v>25500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65</v>
      </c>
      <c r="H8" s="144" t="str">
        <f t="shared" si="4"/>
        <v>REDOVNA DJELATNOST SVEUČILIŠTA U OSIJEKU</v>
      </c>
      <c r="I8" s="182">
        <v>30945</v>
      </c>
      <c r="J8" s="182">
        <v>30945</v>
      </c>
      <c r="K8" s="182">
        <v>30945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3237</v>
      </c>
      <c r="F9" s="144" t="str">
        <f t="shared" si="3"/>
        <v>Intelektualne i osobne usluge</v>
      </c>
      <c r="G9" s="183" t="s">
        <v>777</v>
      </c>
      <c r="H9" s="144" t="str">
        <f t="shared" si="4"/>
        <v>PROGRAMI VJEŽBAONICA VISOKIH UČILIŠTA</v>
      </c>
      <c r="I9" s="182">
        <v>35536</v>
      </c>
      <c r="J9" s="182">
        <v>35715</v>
      </c>
      <c r="K9" s="182">
        <v>35715</v>
      </c>
      <c r="M9" s="139" t="str">
        <f t="shared" si="5"/>
        <v>323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3211</v>
      </c>
      <c r="F10" s="144" t="str">
        <f t="shared" si="3"/>
        <v>Službena putovanja</v>
      </c>
      <c r="G10" s="183" t="s">
        <v>775</v>
      </c>
      <c r="H10" s="144" t="str">
        <f t="shared" si="4"/>
        <v>PROGRAMSKO FINANCIRANJE JAVNIH VISOKIH UČILIŠTA</v>
      </c>
      <c r="I10" s="182">
        <v>102500</v>
      </c>
      <c r="J10" s="182">
        <v>102500</v>
      </c>
      <c r="K10" s="182">
        <v>102500</v>
      </c>
      <c r="M10" s="139" t="str">
        <f t="shared" si="5"/>
        <v>321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3212</v>
      </c>
      <c r="F11" s="144" t="str">
        <f t="shared" si="3"/>
        <v>Naknade za prijevoz, za rad na terenu i odvojeni život</v>
      </c>
      <c r="G11" s="183" t="s">
        <v>775</v>
      </c>
      <c r="H11" s="144" t="str">
        <f t="shared" si="4"/>
        <v>PROGRAMSKO FINANCIRANJE JAVNIH VISOKIH UČILIŠTA</v>
      </c>
      <c r="I11" s="182">
        <v>51250</v>
      </c>
      <c r="J11" s="182">
        <v>51250</v>
      </c>
      <c r="K11" s="182">
        <v>51250</v>
      </c>
      <c r="M11" s="139" t="str">
        <f t="shared" si="5"/>
        <v>321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3221</v>
      </c>
      <c r="F12" s="144" t="str">
        <f t="shared" si="3"/>
        <v>Uredski materijal i ostali materijalni rashodi</v>
      </c>
      <c r="G12" s="183" t="s">
        <v>775</v>
      </c>
      <c r="H12" s="144" t="str">
        <f t="shared" si="4"/>
        <v>PROGRAMSKO FINANCIRANJE JAVNIH VISOKIH UČILIŠTA</v>
      </c>
      <c r="I12" s="182">
        <v>234085</v>
      </c>
      <c r="J12" s="182">
        <v>234085</v>
      </c>
      <c r="K12" s="182">
        <v>234085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3222</v>
      </c>
      <c r="F13" s="144" t="str">
        <f t="shared" si="3"/>
        <v>Materijal i sirovine</v>
      </c>
      <c r="G13" s="183" t="s">
        <v>775</v>
      </c>
      <c r="H13" s="144" t="str">
        <f t="shared" si="4"/>
        <v>PROGRAMSKO FINANCIRANJE JAVNIH VISOKIH UČILIŠTA</v>
      </c>
      <c r="I13" s="182">
        <v>40755</v>
      </c>
      <c r="J13" s="182">
        <v>40755</v>
      </c>
      <c r="K13" s="182">
        <v>40755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3223</v>
      </c>
      <c r="F14" s="144" t="str">
        <f t="shared" si="3"/>
        <v>Energija</v>
      </c>
      <c r="G14" s="183" t="s">
        <v>775</v>
      </c>
      <c r="H14" s="144" t="str">
        <f t="shared" si="4"/>
        <v>PROGRAMSKO FINANCIRANJE JAVNIH VISOKIH UČILIŠTA</v>
      </c>
      <c r="I14" s="182">
        <v>397100</v>
      </c>
      <c r="J14" s="182">
        <v>397100</v>
      </c>
      <c r="K14" s="182">
        <v>397100</v>
      </c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3224</v>
      </c>
      <c r="F15" s="144" t="str">
        <f t="shared" si="3"/>
        <v>Materijal i dijelovi za tekuće i investicijsko održavanje</v>
      </c>
      <c r="G15" s="183" t="s">
        <v>775</v>
      </c>
      <c r="H15" s="144" t="str">
        <f t="shared" si="4"/>
        <v>PROGRAMSKO FINANCIRANJE JAVNIH VISOKIH UČILIŠTA</v>
      </c>
      <c r="I15" s="182">
        <v>30949</v>
      </c>
      <c r="J15" s="182">
        <v>30949</v>
      </c>
      <c r="K15" s="182">
        <v>30949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3231</v>
      </c>
      <c r="F16" s="144" t="str">
        <f t="shared" si="3"/>
        <v>Usluge telefona, pošte i prijevoza</v>
      </c>
      <c r="G16" s="183" t="s">
        <v>775</v>
      </c>
      <c r="H16" s="144" t="str">
        <f t="shared" si="4"/>
        <v>PROGRAMSKO FINANCIRANJE JAVNIH VISOKIH UČILIŠTA</v>
      </c>
      <c r="I16" s="182">
        <v>112200</v>
      </c>
      <c r="J16" s="182">
        <v>112200</v>
      </c>
      <c r="K16" s="182">
        <v>112200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3232</v>
      </c>
      <c r="F17" s="144" t="str">
        <f t="shared" si="3"/>
        <v>Usluge tekućeg i investicijskog održavanja</v>
      </c>
      <c r="G17" s="183" t="s">
        <v>775</v>
      </c>
      <c r="H17" s="144" t="str">
        <f t="shared" si="4"/>
        <v>PROGRAMSKO FINANCIRANJE JAVNIH VISOKIH UČILIŠTA</v>
      </c>
      <c r="I17" s="182">
        <v>155150</v>
      </c>
      <c r="J17" s="182">
        <v>155150</v>
      </c>
      <c r="K17" s="182">
        <v>155150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3233</v>
      </c>
      <c r="F18" s="144" t="str">
        <f t="shared" si="3"/>
        <v>Usluge promidžbe i informiranja</v>
      </c>
      <c r="G18" s="183" t="s">
        <v>775</v>
      </c>
      <c r="H18" s="144" t="str">
        <f t="shared" si="4"/>
        <v>PROGRAMSKO FINANCIRANJE JAVNIH VISOKIH UČILIŠTA</v>
      </c>
      <c r="I18" s="182">
        <v>59850</v>
      </c>
      <c r="J18" s="182">
        <v>59850</v>
      </c>
      <c r="K18" s="182">
        <v>59850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3234</v>
      </c>
      <c r="F19" s="144" t="str">
        <f t="shared" si="3"/>
        <v>Komunalne usluge</v>
      </c>
      <c r="G19" s="183" t="s">
        <v>775</v>
      </c>
      <c r="H19" s="144" t="str">
        <f t="shared" si="4"/>
        <v>PROGRAMSKO FINANCIRANJE JAVNIH VISOKIH UČILIŠTA</v>
      </c>
      <c r="I19" s="182">
        <v>75900</v>
      </c>
      <c r="J19" s="182">
        <v>75900</v>
      </c>
      <c r="K19" s="182">
        <v>75900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3235</v>
      </c>
      <c r="F20" s="144" t="str">
        <f t="shared" si="3"/>
        <v>Zakupnine i najamnine</v>
      </c>
      <c r="G20" s="183" t="s">
        <v>775</v>
      </c>
      <c r="H20" s="144" t="str">
        <f t="shared" si="4"/>
        <v>PROGRAMSKO FINANCIRANJE JAVNIH VISOKIH UČILIŠTA</v>
      </c>
      <c r="I20" s="182">
        <v>55460</v>
      </c>
      <c r="J20" s="182">
        <v>55460</v>
      </c>
      <c r="K20" s="182">
        <v>55460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3237</v>
      </c>
      <c r="F21" s="144" t="str">
        <f t="shared" si="3"/>
        <v>Intelektualne i osobne usluge</v>
      </c>
      <c r="G21" s="183" t="s">
        <v>775</v>
      </c>
      <c r="H21" s="144" t="str">
        <f t="shared" si="4"/>
        <v>PROGRAMSKO FINANCIRANJE JAVNIH VISOKIH UČILIŠTA</v>
      </c>
      <c r="I21" s="182">
        <v>149150</v>
      </c>
      <c r="J21" s="182">
        <v>149150</v>
      </c>
      <c r="K21" s="182">
        <v>149150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3238</v>
      </c>
      <c r="F22" s="144" t="str">
        <f t="shared" si="3"/>
        <v>Računalne usluge</v>
      </c>
      <c r="G22" s="183" t="s">
        <v>775</v>
      </c>
      <c r="H22" s="144" t="str">
        <f t="shared" si="4"/>
        <v>PROGRAMSKO FINANCIRANJE JAVNIH VISOKIH UČILIŠTA</v>
      </c>
      <c r="I22" s="182">
        <v>95000</v>
      </c>
      <c r="J22" s="182">
        <v>95000</v>
      </c>
      <c r="K22" s="182">
        <v>95000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3239</v>
      </c>
      <c r="F23" s="144" t="str">
        <f t="shared" si="3"/>
        <v>Ostale usluge</v>
      </c>
      <c r="G23" s="183" t="s">
        <v>775</v>
      </c>
      <c r="H23" s="144" t="str">
        <f t="shared" si="4"/>
        <v>PROGRAMSKO FINANCIRANJE JAVNIH VISOKIH UČILIŠTA</v>
      </c>
      <c r="I23" s="182">
        <v>103272</v>
      </c>
      <c r="J23" s="182">
        <v>260882</v>
      </c>
      <c r="K23" s="182">
        <v>260882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3241</v>
      </c>
      <c r="F24" s="144" t="str">
        <f t="shared" si="3"/>
        <v>Naknade troškova osobama izvan radnog odnosa</v>
      </c>
      <c r="G24" s="183" t="s">
        <v>775</v>
      </c>
      <c r="H24" s="144" t="str">
        <f t="shared" si="4"/>
        <v>PROGRAMSKO FINANCIRANJE JAVNIH VISOKIH UČILIŠTA</v>
      </c>
      <c r="I24" s="182">
        <v>45150</v>
      </c>
      <c r="J24" s="182">
        <v>45150</v>
      </c>
      <c r="K24" s="182">
        <v>45150</v>
      </c>
      <c r="M24" s="139" t="str">
        <f t="shared" si="5"/>
        <v>324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3293</v>
      </c>
      <c r="F25" s="144" t="str">
        <f t="shared" si="3"/>
        <v>Reprezentacija</v>
      </c>
      <c r="G25" s="183" t="s">
        <v>775</v>
      </c>
      <c r="H25" s="144" t="str">
        <f t="shared" si="4"/>
        <v>PROGRAMSKO FINANCIRANJE JAVNIH VISOKIH UČILIŠTA</v>
      </c>
      <c r="I25" s="182">
        <v>9000</v>
      </c>
      <c r="J25" s="182">
        <v>9000</v>
      </c>
      <c r="K25" s="182">
        <v>9000</v>
      </c>
      <c r="M25" s="139" t="str">
        <f t="shared" si="5"/>
        <v>329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3294</v>
      </c>
      <c r="F26" s="144" t="str">
        <f t="shared" si="3"/>
        <v>Članarine i norme</v>
      </c>
      <c r="G26" s="183" t="s">
        <v>775</v>
      </c>
      <c r="H26" s="144" t="str">
        <f t="shared" si="4"/>
        <v>PROGRAMSKO FINANCIRANJE JAVNIH VISOKIH UČILIŠTA</v>
      </c>
      <c r="I26" s="182">
        <v>25000</v>
      </c>
      <c r="J26" s="182">
        <v>25000</v>
      </c>
      <c r="K26" s="182">
        <v>25000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3299</v>
      </c>
      <c r="F27" s="144" t="str">
        <f t="shared" si="3"/>
        <v>Ostali nespomenuti rashodi poslovanja</v>
      </c>
      <c r="G27" s="183" t="s">
        <v>775</v>
      </c>
      <c r="H27" s="144" t="str">
        <f t="shared" si="4"/>
        <v>PROGRAMSKO FINANCIRANJE JAVNIH VISOKIH UČILIŠTA</v>
      </c>
      <c r="I27" s="182">
        <v>86150</v>
      </c>
      <c r="J27" s="182">
        <v>86150</v>
      </c>
      <c r="K27" s="182">
        <v>86150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4221</v>
      </c>
      <c r="F28" s="144" t="str">
        <f t="shared" si="3"/>
        <v>Uredska oprema i namještaj</v>
      </c>
      <c r="G28" s="183" t="s">
        <v>775</v>
      </c>
      <c r="H28" s="144" t="str">
        <f t="shared" si="4"/>
        <v>PROGRAMSKO FINANCIRANJE JAVNIH VISOKIH UČILIŠTA</v>
      </c>
      <c r="I28" s="182">
        <v>245000</v>
      </c>
      <c r="J28" s="182">
        <v>245000</v>
      </c>
      <c r="K28" s="182">
        <v>245000</v>
      </c>
      <c r="M28" s="139" t="str">
        <f t="shared" si="5"/>
        <v>422</v>
      </c>
      <c r="N28" s="139" t="str">
        <f t="shared" si="6"/>
        <v>42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4241</v>
      </c>
      <c r="F29" s="144" t="str">
        <f t="shared" si="3"/>
        <v>Knjige</v>
      </c>
      <c r="G29" s="183" t="s">
        <v>775</v>
      </c>
      <c r="H29" s="144" t="str">
        <f t="shared" si="4"/>
        <v>PROGRAMSKO FINANCIRANJE JAVNIH VISOKIH UČILIŠTA</v>
      </c>
      <c r="I29" s="182">
        <v>28546</v>
      </c>
      <c r="J29" s="182">
        <v>28546</v>
      </c>
      <c r="K29" s="182">
        <v>28546</v>
      </c>
      <c r="M29" s="139" t="str">
        <f t="shared" si="5"/>
        <v>424</v>
      </c>
      <c r="N29" s="139" t="str">
        <f t="shared" si="6"/>
        <v>42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31</v>
      </c>
      <c r="D30" s="144" t="str">
        <f t="shared" si="2"/>
        <v>Vlastiti prihodi</v>
      </c>
      <c r="E30" s="149">
        <v>3111</v>
      </c>
      <c r="F30" s="144" t="str">
        <f t="shared" si="3"/>
        <v>Plaće za redovan rad</v>
      </c>
      <c r="G30" s="183" t="s">
        <v>181</v>
      </c>
      <c r="H30" s="144" t="str">
        <f t="shared" si="4"/>
        <v>REDOVNA DJELATNOST SVEUČILIŠTA U OSIJEKU (IZ EVIDENCIJSKIH PRIHODA)</v>
      </c>
      <c r="I30" s="182">
        <v>170000</v>
      </c>
      <c r="J30" s="182">
        <v>171700</v>
      </c>
      <c r="K30" s="182">
        <v>173417</v>
      </c>
      <c r="M30" s="139" t="str">
        <f t="shared" si="5"/>
        <v>311</v>
      </c>
      <c r="N30" s="139" t="str">
        <f t="shared" si="6"/>
        <v>31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31</v>
      </c>
      <c r="D31" s="144" t="str">
        <f t="shared" si="2"/>
        <v>Vlastiti prihodi</v>
      </c>
      <c r="E31" s="149">
        <v>3121</v>
      </c>
      <c r="F31" s="144" t="str">
        <f t="shared" si="3"/>
        <v>Ostali rashodi za zaposlene</v>
      </c>
      <c r="G31" s="183" t="s">
        <v>181</v>
      </c>
      <c r="H31" s="144" t="str">
        <f t="shared" si="4"/>
        <v>REDOVNA DJELATNOST SVEUČILIŠTA U OSIJEKU (IZ EVIDENCIJSKIH PRIHODA)</v>
      </c>
      <c r="I31" s="182">
        <v>12000</v>
      </c>
      <c r="J31" s="182">
        <v>12120</v>
      </c>
      <c r="K31" s="182">
        <v>12241</v>
      </c>
      <c r="M31" s="139" t="str">
        <f t="shared" si="5"/>
        <v>312</v>
      </c>
      <c r="N31" s="139" t="str">
        <f t="shared" si="6"/>
        <v>31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31</v>
      </c>
      <c r="D32" s="144" t="str">
        <f t="shared" si="2"/>
        <v>Vlastiti prihodi</v>
      </c>
      <c r="E32" s="149">
        <v>3132</v>
      </c>
      <c r="F32" s="144" t="str">
        <f t="shared" si="3"/>
        <v>Doprinosi za obvezno zdravstveno osiguranje</v>
      </c>
      <c r="G32" s="183" t="s">
        <v>181</v>
      </c>
      <c r="H32" s="144" t="str">
        <f t="shared" si="4"/>
        <v>REDOVNA DJELATNOST SVEUČILIŠTA U OSIJEKU (IZ EVIDENCIJSKIH PRIHODA)</v>
      </c>
      <c r="I32" s="182">
        <v>28050</v>
      </c>
      <c r="J32" s="182">
        <v>28331</v>
      </c>
      <c r="K32" s="182">
        <v>28614</v>
      </c>
      <c r="M32" s="139" t="str">
        <f t="shared" si="5"/>
        <v>313</v>
      </c>
      <c r="N32" s="139" t="str">
        <f t="shared" si="6"/>
        <v>31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31</v>
      </c>
      <c r="D33" s="144" t="str">
        <f t="shared" si="2"/>
        <v>Vlastiti prihodi</v>
      </c>
      <c r="E33" s="149">
        <v>3211</v>
      </c>
      <c r="F33" s="144" t="str">
        <f t="shared" si="3"/>
        <v>Službena putovanja</v>
      </c>
      <c r="G33" s="183" t="s">
        <v>181</v>
      </c>
      <c r="H33" s="144" t="str">
        <f t="shared" si="4"/>
        <v>REDOVNA DJELATNOST SVEUČILIŠTA U OSIJEKU (IZ EVIDENCIJSKIH PRIHODA)</v>
      </c>
      <c r="I33" s="182">
        <v>45000</v>
      </c>
      <c r="J33" s="182">
        <v>45450</v>
      </c>
      <c r="K33" s="182">
        <v>45905</v>
      </c>
      <c r="M33" s="139" t="str">
        <f t="shared" si="5"/>
        <v>321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31</v>
      </c>
      <c r="D34" s="144" t="str">
        <f t="shared" si="2"/>
        <v>Vlastiti prihodi</v>
      </c>
      <c r="E34" s="149">
        <v>3221</v>
      </c>
      <c r="F34" s="144" t="str">
        <f t="shared" si="3"/>
        <v>Uredski materijal i ostali materijalni rashodi</v>
      </c>
      <c r="G34" s="183" t="s">
        <v>181</v>
      </c>
      <c r="H34" s="144" t="str">
        <f t="shared" si="4"/>
        <v>REDOVNA DJELATNOST SVEUČILIŠTA U OSIJEKU (IZ EVIDENCIJSKIH PRIHODA)</v>
      </c>
      <c r="I34" s="182">
        <v>22000</v>
      </c>
      <c r="J34" s="182">
        <v>22220</v>
      </c>
      <c r="K34" s="182">
        <v>22442</v>
      </c>
      <c r="M34" s="139" t="str">
        <f t="shared" si="5"/>
        <v>322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31</v>
      </c>
      <c r="D35" s="144" t="str">
        <f t="shared" si="2"/>
        <v>Vlastiti prihodi</v>
      </c>
      <c r="E35" s="149">
        <v>3224</v>
      </c>
      <c r="F35" s="144" t="str">
        <f t="shared" si="3"/>
        <v>Materijal i dijelovi za tekuće i investicijsko održavanje</v>
      </c>
      <c r="G35" s="183" t="s">
        <v>181</v>
      </c>
      <c r="H35" s="144" t="str">
        <f t="shared" si="4"/>
        <v>REDOVNA DJELATNOST SVEUČILIŠTA U OSIJEKU (IZ EVIDENCIJSKIH PRIHODA)</v>
      </c>
      <c r="I35" s="182">
        <v>1250</v>
      </c>
      <c r="J35" s="182">
        <v>1263</v>
      </c>
      <c r="K35" s="182">
        <v>1275</v>
      </c>
      <c r="M35" s="139" t="str">
        <f t="shared" si="5"/>
        <v>322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3231</v>
      </c>
      <c r="F36" s="144" t="str">
        <f t="shared" si="3"/>
        <v>Usluge telefona, pošte i prijevoza</v>
      </c>
      <c r="G36" s="183" t="s">
        <v>181</v>
      </c>
      <c r="H36" s="144" t="str">
        <f t="shared" si="4"/>
        <v>REDOVNA DJELATNOST SVEUČILIŠTA U OSIJEKU (IZ EVIDENCIJSKIH PRIHODA)</v>
      </c>
      <c r="I36" s="182">
        <v>550</v>
      </c>
      <c r="J36" s="182">
        <v>556</v>
      </c>
      <c r="K36" s="182">
        <v>561</v>
      </c>
      <c r="M36" s="139" t="str">
        <f t="shared" si="5"/>
        <v>323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3233</v>
      </c>
      <c r="F37" s="144" t="str">
        <f t="shared" si="3"/>
        <v>Usluge promidžbe i informiranja</v>
      </c>
      <c r="G37" s="183" t="s">
        <v>181</v>
      </c>
      <c r="H37" s="144" t="str">
        <f t="shared" si="4"/>
        <v>REDOVNA DJELATNOST SVEUČILIŠTA U OSIJEKU (IZ EVIDENCIJSKIH PRIHODA)</v>
      </c>
      <c r="I37" s="182">
        <v>1950</v>
      </c>
      <c r="J37" s="182">
        <v>1970</v>
      </c>
      <c r="K37" s="182">
        <v>1989</v>
      </c>
      <c r="M37" s="139" t="str">
        <f t="shared" si="5"/>
        <v>323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3235</v>
      </c>
      <c r="F38" s="144" t="str">
        <f t="shared" si="3"/>
        <v>Zakupnine i najamnine</v>
      </c>
      <c r="G38" s="183" t="s">
        <v>181</v>
      </c>
      <c r="H38" s="144" t="str">
        <f t="shared" si="4"/>
        <v>REDOVNA DJELATNOST SVEUČILIŠTA U OSIJEKU (IZ EVIDENCIJSKIH PRIHODA)</v>
      </c>
      <c r="I38" s="182">
        <v>4750</v>
      </c>
      <c r="J38" s="182">
        <v>4798</v>
      </c>
      <c r="K38" s="182">
        <v>4846</v>
      </c>
      <c r="M38" s="139" t="str">
        <f t="shared" si="5"/>
        <v>323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3237</v>
      </c>
      <c r="F39" s="144" t="str">
        <f t="shared" si="3"/>
        <v>Intelektualne i osobne usluge</v>
      </c>
      <c r="G39" s="183" t="s">
        <v>181</v>
      </c>
      <c r="H39" s="144" t="str">
        <f t="shared" si="4"/>
        <v>REDOVNA DJELATNOST SVEUČILIŠTA U OSIJEKU (IZ EVIDENCIJSKIH PRIHODA)</v>
      </c>
      <c r="I39" s="182">
        <v>610000</v>
      </c>
      <c r="J39" s="182">
        <v>616100</v>
      </c>
      <c r="K39" s="182">
        <v>622261</v>
      </c>
      <c r="M39" s="139" t="str">
        <f t="shared" si="5"/>
        <v>323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2"/>
        <v>Vlastiti prihodi</v>
      </c>
      <c r="E40" s="149">
        <v>3238</v>
      </c>
      <c r="F40" s="144" t="str">
        <f t="shared" si="3"/>
        <v>Računalne usluge</v>
      </c>
      <c r="G40" s="183" t="s">
        <v>181</v>
      </c>
      <c r="H40" s="144" t="str">
        <f t="shared" si="4"/>
        <v>REDOVNA DJELATNOST SVEUČILIŠTA U OSIJEKU (IZ EVIDENCIJSKIH PRIHODA)</v>
      </c>
      <c r="I40" s="182">
        <v>990</v>
      </c>
      <c r="J40" s="182">
        <v>1000</v>
      </c>
      <c r="K40" s="182">
        <v>1010</v>
      </c>
      <c r="M40" s="139" t="str">
        <f t="shared" si="5"/>
        <v>323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3239</v>
      </c>
      <c r="F41" s="144" t="str">
        <f t="shared" si="3"/>
        <v>Ostale usluge</v>
      </c>
      <c r="G41" s="183" t="s">
        <v>181</v>
      </c>
      <c r="H41" s="144" t="str">
        <f t="shared" si="4"/>
        <v>REDOVNA DJELATNOST SVEUČILIŠTA U OSIJEKU (IZ EVIDENCIJSKIH PRIHODA)</v>
      </c>
      <c r="I41" s="182">
        <v>1400</v>
      </c>
      <c r="J41" s="182">
        <v>1414</v>
      </c>
      <c r="K41" s="182">
        <v>1428</v>
      </c>
      <c r="M41" s="139" t="str">
        <f t="shared" si="5"/>
        <v>323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3241</v>
      </c>
      <c r="F42" s="144" t="str">
        <f t="shared" si="3"/>
        <v>Naknade troškova osobama izvan radnog odnosa</v>
      </c>
      <c r="G42" s="183" t="s">
        <v>181</v>
      </c>
      <c r="H42" s="144" t="str">
        <f t="shared" si="4"/>
        <v>REDOVNA DJELATNOST SVEUČILIŠTA U OSIJEKU (IZ EVIDENCIJSKIH PRIHODA)</v>
      </c>
      <c r="I42" s="182">
        <v>15000</v>
      </c>
      <c r="J42" s="182">
        <v>15150</v>
      </c>
      <c r="K42" s="182">
        <v>15302</v>
      </c>
      <c r="M42" s="139" t="str">
        <f t="shared" si="5"/>
        <v>324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3293</v>
      </c>
      <c r="F43" s="144" t="str">
        <f t="shared" si="3"/>
        <v>Reprezentacija</v>
      </c>
      <c r="G43" s="183" t="s">
        <v>181</v>
      </c>
      <c r="H43" s="144" t="str">
        <f t="shared" si="4"/>
        <v>REDOVNA DJELATNOST SVEUČILIŠTA U OSIJEKU (IZ EVIDENCIJSKIH PRIHODA)</v>
      </c>
      <c r="I43" s="182">
        <v>3150</v>
      </c>
      <c r="J43" s="182">
        <v>3182</v>
      </c>
      <c r="K43" s="182">
        <v>3213</v>
      </c>
      <c r="M43" s="139" t="str">
        <f t="shared" si="5"/>
        <v>329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3299</v>
      </c>
      <c r="F44" s="144" t="str">
        <f t="shared" si="3"/>
        <v>Ostali nespomenuti rashodi poslovanja</v>
      </c>
      <c r="G44" s="183" t="s">
        <v>181</v>
      </c>
      <c r="H44" s="144" t="str">
        <f t="shared" si="4"/>
        <v>REDOVNA DJELATNOST SVEUČILIŠTA U OSIJEKU (IZ EVIDENCIJSKIH PRIHODA)</v>
      </c>
      <c r="I44" s="182">
        <v>10000</v>
      </c>
      <c r="J44" s="182">
        <v>10100</v>
      </c>
      <c r="K44" s="182">
        <v>10201</v>
      </c>
      <c r="M44" s="139" t="str">
        <f t="shared" si="5"/>
        <v>329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3431</v>
      </c>
      <c r="F45" s="144" t="str">
        <f t="shared" si="3"/>
        <v>Bankarske usluge i usluge platnog prometa</v>
      </c>
      <c r="G45" s="183" t="s">
        <v>181</v>
      </c>
      <c r="H45" s="144" t="str">
        <f t="shared" si="4"/>
        <v>REDOVNA DJELATNOST SVEUČILIŠTA U OSIJEKU (IZ EVIDENCIJSKIH PRIHODA)</v>
      </c>
      <c r="I45" s="182">
        <v>9250</v>
      </c>
      <c r="J45" s="182">
        <v>9343</v>
      </c>
      <c r="K45" s="182">
        <v>9436</v>
      </c>
      <c r="M45" s="139" t="str">
        <f t="shared" si="5"/>
        <v>343</v>
      </c>
      <c r="N45" s="139" t="str">
        <f t="shared" si="6"/>
        <v>34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31</v>
      </c>
      <c r="D46" s="144" t="str">
        <f t="shared" si="2"/>
        <v>Vlastiti prihodi</v>
      </c>
      <c r="E46" s="149">
        <v>3432</v>
      </c>
      <c r="F46" s="144" t="str">
        <f t="shared" si="3"/>
        <v>Negativne tečajne razlike i razlike zbog primjene valutne kl</v>
      </c>
      <c r="G46" s="183" t="s">
        <v>181</v>
      </c>
      <c r="H46" s="144" t="str">
        <f t="shared" si="4"/>
        <v>REDOVNA DJELATNOST SVEUČILIŠTA U OSIJEKU (IZ EVIDENCIJSKIH PRIHODA)</v>
      </c>
      <c r="I46" s="182">
        <v>8</v>
      </c>
      <c r="J46" s="182">
        <v>8</v>
      </c>
      <c r="K46" s="182">
        <v>8</v>
      </c>
      <c r="M46" s="139" t="str">
        <f t="shared" si="5"/>
        <v>343</v>
      </c>
      <c r="N46" s="139" t="str">
        <f t="shared" si="6"/>
        <v>34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31</v>
      </c>
      <c r="D47" s="144" t="str">
        <f t="shared" si="2"/>
        <v>Vlastiti prihodi</v>
      </c>
      <c r="E47" s="149">
        <v>4211</v>
      </c>
      <c r="F47" s="144" t="str">
        <f t="shared" si="3"/>
        <v>Stambeni objekti</v>
      </c>
      <c r="G47" s="183" t="s">
        <v>181</v>
      </c>
      <c r="H47" s="144" t="str">
        <f t="shared" si="4"/>
        <v>REDOVNA DJELATNOST SVEUČILIŠTA U OSIJEKU (IZ EVIDENCIJSKIH PRIHODA)</v>
      </c>
      <c r="I47" s="182">
        <v>35000</v>
      </c>
      <c r="J47" s="182">
        <v>35350</v>
      </c>
      <c r="K47" s="182">
        <v>35704</v>
      </c>
      <c r="M47" s="139" t="str">
        <f t="shared" si="5"/>
        <v>421</v>
      </c>
      <c r="N47" s="139" t="str">
        <f t="shared" si="6"/>
        <v>42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31</v>
      </c>
      <c r="D48" s="144" t="str">
        <f t="shared" si="2"/>
        <v>Vlastiti prihodi</v>
      </c>
      <c r="E48" s="149">
        <v>4223</v>
      </c>
      <c r="F48" s="144" t="str">
        <f t="shared" si="3"/>
        <v>Oprema za održavanje i zaštitu</v>
      </c>
      <c r="G48" s="183" t="s">
        <v>181</v>
      </c>
      <c r="H48" s="144" t="str">
        <f t="shared" si="4"/>
        <v>REDOVNA DJELATNOST SVEUČILIŠTA U OSIJEKU (IZ EVIDENCIJSKIH PRIHODA)</v>
      </c>
      <c r="I48" s="182">
        <v>4999</v>
      </c>
      <c r="J48" s="182">
        <v>5049</v>
      </c>
      <c r="K48" s="182">
        <v>5100</v>
      </c>
      <c r="M48" s="139" t="str">
        <f t="shared" si="5"/>
        <v>422</v>
      </c>
      <c r="N48" s="139" t="str">
        <f t="shared" si="6"/>
        <v>42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43</v>
      </c>
      <c r="D49" s="144" t="str">
        <f t="shared" si="2"/>
        <v>Ostali prihodi za posebne namjene</v>
      </c>
      <c r="E49" s="149">
        <v>3111</v>
      </c>
      <c r="F49" s="144" t="str">
        <f t="shared" si="3"/>
        <v>Plaće za redovan rad</v>
      </c>
      <c r="G49" s="183" t="s">
        <v>181</v>
      </c>
      <c r="H49" s="144" t="str">
        <f t="shared" si="4"/>
        <v>REDOVNA DJELATNOST SVEUČILIŠTA U OSIJEKU (IZ EVIDENCIJSKIH PRIHODA)</v>
      </c>
      <c r="I49" s="182">
        <v>725000</v>
      </c>
      <c r="J49" s="182">
        <v>943500</v>
      </c>
      <c r="K49" s="182">
        <v>943500</v>
      </c>
      <c r="M49" s="139" t="str">
        <f t="shared" si="5"/>
        <v>311</v>
      </c>
      <c r="N49" s="139" t="str">
        <f t="shared" si="6"/>
        <v>31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43</v>
      </c>
      <c r="D50" s="144" t="str">
        <f t="shared" si="2"/>
        <v>Ostali prihodi za posebne namjene</v>
      </c>
      <c r="E50" s="149">
        <v>3121</v>
      </c>
      <c r="F50" s="144" t="str">
        <f t="shared" si="3"/>
        <v>Ostali rashodi za zaposlene</v>
      </c>
      <c r="G50" s="183" t="s">
        <v>181</v>
      </c>
      <c r="H50" s="144" t="str">
        <f t="shared" si="4"/>
        <v>REDOVNA DJELATNOST SVEUČILIŠTA U OSIJEKU (IZ EVIDENCIJSKIH PRIHODA)</v>
      </c>
      <c r="I50" s="182">
        <v>142000</v>
      </c>
      <c r="J50" s="182">
        <v>144840</v>
      </c>
      <c r="K50" s="182">
        <v>144840</v>
      </c>
      <c r="M50" s="139" t="str">
        <f t="shared" si="5"/>
        <v>312</v>
      </c>
      <c r="N50" s="139" t="str">
        <f t="shared" si="6"/>
        <v>31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43</v>
      </c>
      <c r="D51" s="144" t="str">
        <f t="shared" si="2"/>
        <v>Ostali prihodi za posebne namjene</v>
      </c>
      <c r="E51" s="149">
        <v>3132</v>
      </c>
      <c r="F51" s="144" t="str">
        <f t="shared" si="3"/>
        <v>Doprinosi za obvezno zdravstveno osiguranje</v>
      </c>
      <c r="G51" s="183" t="s">
        <v>181</v>
      </c>
      <c r="H51" s="144" t="str">
        <f t="shared" si="4"/>
        <v>REDOVNA DJELATNOST SVEUČILIŠTA U OSIJEKU (IZ EVIDENCIJSKIH PRIHODA)</v>
      </c>
      <c r="I51" s="182">
        <v>111004</v>
      </c>
      <c r="J51" s="182">
        <v>155678</v>
      </c>
      <c r="K51" s="182">
        <v>155678</v>
      </c>
      <c r="M51" s="139" t="str">
        <f t="shared" si="5"/>
        <v>313</v>
      </c>
      <c r="N51" s="139" t="str">
        <f t="shared" si="6"/>
        <v>31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43</v>
      </c>
      <c r="D52" s="144" t="str">
        <f t="shared" si="2"/>
        <v>Ostali prihodi za posebne namjene</v>
      </c>
      <c r="E52" s="149">
        <v>3211</v>
      </c>
      <c r="F52" s="144" t="str">
        <f t="shared" si="3"/>
        <v>Službena putovanja</v>
      </c>
      <c r="G52" s="183" t="s">
        <v>181</v>
      </c>
      <c r="H52" s="144" t="str">
        <f t="shared" si="4"/>
        <v>REDOVNA DJELATNOST SVEUČILIŠTA U OSIJEKU (IZ EVIDENCIJSKIH PRIHODA)</v>
      </c>
      <c r="I52" s="182">
        <v>165000</v>
      </c>
      <c r="J52" s="182">
        <v>168300</v>
      </c>
      <c r="K52" s="182">
        <v>168300</v>
      </c>
      <c r="M52" s="139" t="str">
        <f t="shared" si="5"/>
        <v>321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43</v>
      </c>
      <c r="D53" s="144" t="str">
        <f t="shared" si="2"/>
        <v>Ostali prihodi za posebne namjene</v>
      </c>
      <c r="E53" s="149">
        <v>3213</v>
      </c>
      <c r="F53" s="144" t="str">
        <f t="shared" si="3"/>
        <v>Stručno usavršavanje zaposlenika</v>
      </c>
      <c r="G53" s="183" t="s">
        <v>181</v>
      </c>
      <c r="H53" s="144" t="str">
        <f t="shared" si="4"/>
        <v>REDOVNA DJELATNOST SVEUČILIŠTA U OSIJEKU (IZ EVIDENCIJSKIH PRIHODA)</v>
      </c>
      <c r="I53" s="182">
        <v>35000</v>
      </c>
      <c r="J53" s="182">
        <v>35700</v>
      </c>
      <c r="K53" s="182">
        <v>35700</v>
      </c>
      <c r="M53" s="139" t="str">
        <f t="shared" si="5"/>
        <v>321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43</v>
      </c>
      <c r="D54" s="144" t="str">
        <f t="shared" si="2"/>
        <v>Ostali prihodi za posebne namjene</v>
      </c>
      <c r="E54" s="149">
        <v>3221</v>
      </c>
      <c r="F54" s="144" t="str">
        <f t="shared" si="3"/>
        <v>Uredski materijal i ostali materijalni rashodi</v>
      </c>
      <c r="G54" s="183" t="s">
        <v>181</v>
      </c>
      <c r="H54" s="144" t="str">
        <f t="shared" si="4"/>
        <v>REDOVNA DJELATNOST SVEUČILIŠTA U OSIJEKU (IZ EVIDENCIJSKIH PRIHODA)</v>
      </c>
      <c r="I54" s="182">
        <v>135000</v>
      </c>
      <c r="J54" s="182">
        <v>137700</v>
      </c>
      <c r="K54" s="182">
        <v>137700</v>
      </c>
      <c r="M54" s="139" t="str">
        <f t="shared" si="5"/>
        <v>322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43</v>
      </c>
      <c r="D55" s="144" t="str">
        <f t="shared" si="2"/>
        <v>Ostali prihodi za posebne namjene</v>
      </c>
      <c r="E55" s="149">
        <v>3223</v>
      </c>
      <c r="F55" s="144" t="str">
        <f t="shared" si="3"/>
        <v>Energija</v>
      </c>
      <c r="G55" s="183" t="s">
        <v>181</v>
      </c>
      <c r="H55" s="144" t="str">
        <f t="shared" si="4"/>
        <v>REDOVNA DJELATNOST SVEUČILIŠTA U OSIJEKU (IZ EVIDENCIJSKIH PRIHODA)</v>
      </c>
      <c r="I55" s="182">
        <v>60000</v>
      </c>
      <c r="J55" s="182">
        <v>61200</v>
      </c>
      <c r="K55" s="182">
        <v>61200</v>
      </c>
      <c r="M55" s="139" t="str">
        <f t="shared" si="5"/>
        <v>322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43</v>
      </c>
      <c r="D56" s="144" t="str">
        <f t="shared" si="2"/>
        <v>Ostali prihodi za posebne namjene</v>
      </c>
      <c r="E56" s="149">
        <v>3224</v>
      </c>
      <c r="F56" s="144" t="str">
        <f t="shared" si="3"/>
        <v>Materijal i dijelovi za tekuće i investicijsko održavanje</v>
      </c>
      <c r="G56" s="183" t="s">
        <v>181</v>
      </c>
      <c r="H56" s="144" t="str">
        <f t="shared" si="4"/>
        <v>REDOVNA DJELATNOST SVEUČILIŠTA U OSIJEKU (IZ EVIDENCIJSKIH PRIHODA)</v>
      </c>
      <c r="I56" s="182">
        <v>2500</v>
      </c>
      <c r="J56" s="182">
        <v>2550</v>
      </c>
      <c r="K56" s="182">
        <v>2550</v>
      </c>
      <c r="M56" s="139" t="str">
        <f t="shared" si="5"/>
        <v>322</v>
      </c>
      <c r="N56" s="139" t="str">
        <f t="shared" si="6"/>
        <v>32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43</v>
      </c>
      <c r="D57" s="144" t="str">
        <f t="shared" si="2"/>
        <v>Ostali prihodi za posebne namjene</v>
      </c>
      <c r="E57" s="149">
        <v>3225</v>
      </c>
      <c r="F57" s="144" t="str">
        <f t="shared" si="3"/>
        <v>Sitni inventar i auto gume</v>
      </c>
      <c r="G57" s="183" t="s">
        <v>181</v>
      </c>
      <c r="H57" s="144" t="str">
        <f t="shared" si="4"/>
        <v>REDOVNA DJELATNOST SVEUČILIŠTA U OSIJEKU (IZ EVIDENCIJSKIH PRIHODA)</v>
      </c>
      <c r="I57" s="182">
        <v>12500</v>
      </c>
      <c r="J57" s="182">
        <v>12750</v>
      </c>
      <c r="K57" s="182">
        <v>12750</v>
      </c>
      <c r="M57" s="139" t="str">
        <f t="shared" si="5"/>
        <v>322</v>
      </c>
      <c r="N57" s="139" t="str">
        <f t="shared" si="6"/>
        <v>32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43</v>
      </c>
      <c r="D58" s="144" t="str">
        <f t="shared" si="2"/>
        <v>Ostali prihodi za posebne namjene</v>
      </c>
      <c r="E58" s="149">
        <v>3231</v>
      </c>
      <c r="F58" s="144" t="str">
        <f t="shared" si="3"/>
        <v>Usluge telefona, pošte i prijevoza</v>
      </c>
      <c r="G58" s="183" t="s">
        <v>181</v>
      </c>
      <c r="H58" s="144" t="str">
        <f t="shared" si="4"/>
        <v>REDOVNA DJELATNOST SVEUČILIŠTA U OSIJEKU (IZ EVIDENCIJSKIH PRIHODA)</v>
      </c>
      <c r="I58" s="182">
        <v>32500</v>
      </c>
      <c r="J58" s="182">
        <v>33150</v>
      </c>
      <c r="K58" s="182">
        <v>33150</v>
      </c>
      <c r="M58" s="139" t="str">
        <f t="shared" si="5"/>
        <v>323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43</v>
      </c>
      <c r="D59" s="144" t="str">
        <f t="shared" si="2"/>
        <v>Ostali prihodi za posebne namjene</v>
      </c>
      <c r="E59" s="149">
        <v>3232</v>
      </c>
      <c r="F59" s="144" t="str">
        <f t="shared" si="3"/>
        <v>Usluge tekućeg i investicijskog održavanja</v>
      </c>
      <c r="G59" s="183" t="s">
        <v>181</v>
      </c>
      <c r="H59" s="144" t="str">
        <f t="shared" si="4"/>
        <v>REDOVNA DJELATNOST SVEUČILIŠTA U OSIJEKU (IZ EVIDENCIJSKIH PRIHODA)</v>
      </c>
      <c r="I59" s="182">
        <v>55000</v>
      </c>
      <c r="J59" s="182">
        <v>56100</v>
      </c>
      <c r="K59" s="182">
        <v>56100</v>
      </c>
      <c r="M59" s="139" t="str">
        <f t="shared" si="5"/>
        <v>323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43</v>
      </c>
      <c r="D60" s="144" t="str">
        <f t="shared" si="2"/>
        <v>Ostali prihodi za posebne namjene</v>
      </c>
      <c r="E60" s="149">
        <v>3233</v>
      </c>
      <c r="F60" s="144" t="str">
        <f t="shared" si="3"/>
        <v>Usluge promidžbe i informiranja</v>
      </c>
      <c r="G60" s="183" t="s">
        <v>181</v>
      </c>
      <c r="H60" s="144" t="str">
        <f t="shared" si="4"/>
        <v>REDOVNA DJELATNOST SVEUČILIŠTA U OSIJEKU (IZ EVIDENCIJSKIH PRIHODA)</v>
      </c>
      <c r="I60" s="182">
        <v>15500</v>
      </c>
      <c r="J60" s="182">
        <v>15810</v>
      </c>
      <c r="K60" s="182">
        <v>15810</v>
      </c>
      <c r="M60" s="139" t="str">
        <f t="shared" si="5"/>
        <v>323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43</v>
      </c>
      <c r="D61" s="144" t="str">
        <f t="shared" si="2"/>
        <v>Ostali prihodi za posebne namjene</v>
      </c>
      <c r="E61" s="149">
        <v>3234</v>
      </c>
      <c r="F61" s="144" t="str">
        <f t="shared" si="3"/>
        <v>Komunalne usluge</v>
      </c>
      <c r="G61" s="183" t="s">
        <v>181</v>
      </c>
      <c r="H61" s="144" t="str">
        <f t="shared" si="4"/>
        <v>REDOVNA DJELATNOST SVEUČILIŠTA U OSIJEKU (IZ EVIDENCIJSKIH PRIHODA)</v>
      </c>
      <c r="I61" s="182">
        <v>15000</v>
      </c>
      <c r="J61" s="182">
        <v>15300</v>
      </c>
      <c r="K61" s="182">
        <v>15300</v>
      </c>
      <c r="M61" s="139" t="str">
        <f t="shared" si="5"/>
        <v>323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43</v>
      </c>
      <c r="D62" s="144" t="str">
        <f t="shared" si="2"/>
        <v>Ostali prihodi za posebne namjene</v>
      </c>
      <c r="E62" s="149">
        <v>3235</v>
      </c>
      <c r="F62" s="144" t="str">
        <f t="shared" si="3"/>
        <v>Zakupnine i najamnine</v>
      </c>
      <c r="G62" s="183" t="s">
        <v>181</v>
      </c>
      <c r="H62" s="144" t="str">
        <f t="shared" si="4"/>
        <v>REDOVNA DJELATNOST SVEUČILIŠTA U OSIJEKU (IZ EVIDENCIJSKIH PRIHODA)</v>
      </c>
      <c r="I62" s="182">
        <v>18000</v>
      </c>
      <c r="J62" s="182">
        <v>18360</v>
      </c>
      <c r="K62" s="182">
        <v>18360</v>
      </c>
      <c r="M62" s="139" t="str">
        <f t="shared" si="5"/>
        <v>323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43</v>
      </c>
      <c r="D63" s="144" t="str">
        <f t="shared" si="2"/>
        <v>Ostali prihodi za posebne namjene</v>
      </c>
      <c r="E63" s="149">
        <v>3237</v>
      </c>
      <c r="F63" s="144" t="str">
        <f t="shared" si="3"/>
        <v>Intelektualne i osobne usluge</v>
      </c>
      <c r="G63" s="183" t="s">
        <v>181</v>
      </c>
      <c r="H63" s="144" t="str">
        <f t="shared" si="4"/>
        <v>REDOVNA DJELATNOST SVEUČILIŠTA U OSIJEKU (IZ EVIDENCIJSKIH PRIHODA)</v>
      </c>
      <c r="I63" s="182">
        <v>656000</v>
      </c>
      <c r="J63" s="182">
        <v>669120</v>
      </c>
      <c r="K63" s="182">
        <v>669120</v>
      </c>
      <c r="M63" s="139" t="str">
        <f t="shared" si="5"/>
        <v>323</v>
      </c>
      <c r="N63" s="139" t="str">
        <f t="shared" si="6"/>
        <v>32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43</v>
      </c>
      <c r="D64" s="144" t="str">
        <f t="shared" si="2"/>
        <v>Ostali prihodi za posebne namjene</v>
      </c>
      <c r="E64" s="149">
        <v>3238</v>
      </c>
      <c r="F64" s="144" t="str">
        <f t="shared" si="3"/>
        <v>Računalne usluge</v>
      </c>
      <c r="G64" s="183" t="s">
        <v>181</v>
      </c>
      <c r="H64" s="144" t="str">
        <f t="shared" si="4"/>
        <v>REDOVNA DJELATNOST SVEUČILIŠTA U OSIJEKU (IZ EVIDENCIJSKIH PRIHODA)</v>
      </c>
      <c r="I64" s="182">
        <v>8484</v>
      </c>
      <c r="J64" s="182">
        <v>8654</v>
      </c>
      <c r="K64" s="182">
        <v>8654</v>
      </c>
      <c r="M64" s="139" t="str">
        <f t="shared" si="5"/>
        <v>323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3239</v>
      </c>
      <c r="F65" s="144" t="str">
        <f t="shared" si="3"/>
        <v>Ostale usluge</v>
      </c>
      <c r="G65" s="183" t="s">
        <v>181</v>
      </c>
      <c r="H65" s="144" t="str">
        <f t="shared" si="4"/>
        <v>REDOVNA DJELATNOST SVEUČILIŠTA U OSIJEKU (IZ EVIDENCIJSKIH PRIHODA)</v>
      </c>
      <c r="I65" s="182">
        <v>136731</v>
      </c>
      <c r="J65" s="182">
        <v>139466</v>
      </c>
      <c r="K65" s="182">
        <v>139466</v>
      </c>
      <c r="M65" s="139" t="str">
        <f t="shared" si="5"/>
        <v>323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>
        <v>3241</v>
      </c>
      <c r="F66" s="144" t="str">
        <f t="shared" si="3"/>
        <v>Naknade troškova osobama izvan radnog odnosa</v>
      </c>
      <c r="G66" s="183" t="s">
        <v>181</v>
      </c>
      <c r="H66" s="144" t="str">
        <f t="shared" si="4"/>
        <v>REDOVNA DJELATNOST SVEUČILIŠTA U OSIJEKU (IZ EVIDENCIJSKIH PRIHODA)</v>
      </c>
      <c r="I66" s="182">
        <v>24000</v>
      </c>
      <c r="J66" s="182">
        <v>24480</v>
      </c>
      <c r="K66" s="182">
        <v>24480</v>
      </c>
      <c r="M66" s="139" t="str">
        <f t="shared" si="5"/>
        <v>324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3293</v>
      </c>
      <c r="F67" s="144" t="str">
        <f t="shared" si="3"/>
        <v>Reprezentacija</v>
      </c>
      <c r="G67" s="183" t="s">
        <v>181</v>
      </c>
      <c r="H67" s="144" t="str">
        <f t="shared" si="4"/>
        <v>REDOVNA DJELATNOST SVEUČILIŠTA U OSIJEKU (IZ EVIDENCIJSKIH PRIHODA)</v>
      </c>
      <c r="I67" s="182">
        <v>33000</v>
      </c>
      <c r="J67" s="182">
        <v>33660</v>
      </c>
      <c r="K67" s="182">
        <v>33660</v>
      </c>
      <c r="M67" s="139" t="str">
        <f t="shared" si="5"/>
        <v>329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3294</v>
      </c>
      <c r="F68" s="144" t="str">
        <f t="shared" ref="F68:F131" si="12">IFERROR(VLOOKUP(E68,$R$5:$T$129,2,FALSE),"")</f>
        <v>Članarine i norme</v>
      </c>
      <c r="G68" s="183" t="s">
        <v>181</v>
      </c>
      <c r="H68" s="144" t="str">
        <f t="shared" ref="H68:H131" si="13">IFERROR(VLOOKUP(G68,$X$6:$Y$297,2,FALSE),"")</f>
        <v>REDOVNA DJELATNOST SVEUČILIŠTA U OSIJEKU (IZ EVIDENCIJSKIH PRIHODA)</v>
      </c>
      <c r="I68" s="182">
        <v>5000</v>
      </c>
      <c r="J68" s="182">
        <v>5100</v>
      </c>
      <c r="K68" s="182">
        <v>5100</v>
      </c>
      <c r="M68" s="139" t="str">
        <f t="shared" ref="M68:M131" si="14">LEFT(E68,3)</f>
        <v>329</v>
      </c>
      <c r="N68" s="139" t="str">
        <f t="shared" ref="N68:N131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3295</v>
      </c>
      <c r="F69" s="144" t="str">
        <f t="shared" si="12"/>
        <v>Pristojbe i naknade</v>
      </c>
      <c r="G69" s="183" t="s">
        <v>181</v>
      </c>
      <c r="H69" s="144" t="str">
        <f t="shared" si="13"/>
        <v>REDOVNA DJELATNOST SVEUČILIŠTA U OSIJEKU (IZ EVIDENCIJSKIH PRIHODA)</v>
      </c>
      <c r="I69" s="182">
        <v>16500</v>
      </c>
      <c r="J69" s="182">
        <v>3780</v>
      </c>
      <c r="K69" s="182">
        <v>3030</v>
      </c>
      <c r="M69" s="139" t="str">
        <f t="shared" si="14"/>
        <v>329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3296</v>
      </c>
      <c r="F70" s="144" t="str">
        <f t="shared" si="12"/>
        <v>Troškovi sudskih postupaka</v>
      </c>
      <c r="G70" s="183" t="s">
        <v>181</v>
      </c>
      <c r="H70" s="144" t="str">
        <f t="shared" si="13"/>
        <v>REDOVNA DJELATNOST SVEUČILIŠTA U OSIJEKU (IZ EVIDENCIJSKIH PRIHODA)</v>
      </c>
      <c r="I70" s="182">
        <v>20000</v>
      </c>
      <c r="J70" s="182">
        <v>20000</v>
      </c>
      <c r="K70" s="182">
        <v>10000</v>
      </c>
      <c r="M70" s="139" t="str">
        <f t="shared" si="14"/>
        <v>329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43</v>
      </c>
      <c r="D71" s="144" t="str">
        <f t="shared" si="11"/>
        <v>Ostali prihodi za posebne namjene</v>
      </c>
      <c r="E71" s="149">
        <v>3299</v>
      </c>
      <c r="F71" s="144" t="str">
        <f t="shared" si="12"/>
        <v>Ostali nespomenuti rashodi poslovanja</v>
      </c>
      <c r="G71" s="183" t="s">
        <v>181</v>
      </c>
      <c r="H71" s="144" t="str">
        <f t="shared" si="13"/>
        <v>REDOVNA DJELATNOST SVEUČILIŠTA U OSIJEKU (IZ EVIDENCIJSKIH PRIHODA)</v>
      </c>
      <c r="I71" s="182">
        <v>39000</v>
      </c>
      <c r="J71" s="182">
        <v>56100</v>
      </c>
      <c r="K71" s="182">
        <v>56100</v>
      </c>
      <c r="M71" s="139" t="str">
        <f t="shared" si="14"/>
        <v>329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3431</v>
      </c>
      <c r="F72" s="144" t="str">
        <f t="shared" si="12"/>
        <v>Bankarske usluge i usluge platnog prometa</v>
      </c>
      <c r="G72" s="183" t="s">
        <v>181</v>
      </c>
      <c r="H72" s="144" t="str">
        <f t="shared" si="13"/>
        <v>REDOVNA DJELATNOST SVEUČILIŠTA U OSIJEKU (IZ EVIDENCIJSKIH PRIHODA)</v>
      </c>
      <c r="I72" s="182">
        <v>55000</v>
      </c>
      <c r="J72" s="182">
        <v>56100</v>
      </c>
      <c r="K72" s="182">
        <v>56100</v>
      </c>
      <c r="M72" s="139" t="str">
        <f t="shared" si="14"/>
        <v>343</v>
      </c>
      <c r="N72" s="139" t="str">
        <f t="shared" si="15"/>
        <v>34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43</v>
      </c>
      <c r="D73" s="144" t="str">
        <f t="shared" si="11"/>
        <v>Ostali prihodi za posebne namjene</v>
      </c>
      <c r="E73" s="149">
        <v>3432</v>
      </c>
      <c r="F73" s="144" t="str">
        <f t="shared" si="12"/>
        <v>Negativne tečajne razlike i razlike zbog primjene valutne kl</v>
      </c>
      <c r="G73" s="183" t="s">
        <v>181</v>
      </c>
      <c r="H73" s="144" t="str">
        <f t="shared" si="13"/>
        <v>REDOVNA DJELATNOST SVEUČILIŠTA U OSIJEKU (IZ EVIDENCIJSKIH PRIHODA)</v>
      </c>
      <c r="I73" s="182">
        <v>450</v>
      </c>
      <c r="J73" s="182">
        <v>459</v>
      </c>
      <c r="K73" s="182">
        <v>459</v>
      </c>
      <c r="M73" s="139" t="str">
        <f t="shared" si="14"/>
        <v>343</v>
      </c>
      <c r="N73" s="139" t="str">
        <f t="shared" si="15"/>
        <v>34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3433</v>
      </c>
      <c r="F74" s="144" t="str">
        <f t="shared" si="12"/>
        <v>Zatezne kamate</v>
      </c>
      <c r="G74" s="183" t="s">
        <v>181</v>
      </c>
      <c r="H74" s="144" t="str">
        <f t="shared" si="13"/>
        <v>REDOVNA DJELATNOST SVEUČILIŠTA U OSIJEKU (IZ EVIDENCIJSKIH PRIHODA)</v>
      </c>
      <c r="I74" s="182">
        <v>15000</v>
      </c>
      <c r="J74" s="182">
        <v>15000</v>
      </c>
      <c r="K74" s="182">
        <v>7500</v>
      </c>
      <c r="M74" s="139" t="str">
        <f t="shared" si="14"/>
        <v>343</v>
      </c>
      <c r="N74" s="139" t="str">
        <f t="shared" si="15"/>
        <v>34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11"/>
        <v>Ostali prihodi za posebne namjene</v>
      </c>
      <c r="E75" s="149">
        <v>4221</v>
      </c>
      <c r="F75" s="144" t="str">
        <f t="shared" si="12"/>
        <v>Uredska oprema i namještaj</v>
      </c>
      <c r="G75" s="183" t="s">
        <v>181</v>
      </c>
      <c r="H75" s="144" t="str">
        <f t="shared" si="13"/>
        <v>REDOVNA DJELATNOST SVEUČILIŠTA U OSIJEKU (IZ EVIDENCIJSKIH PRIHODA)</v>
      </c>
      <c r="I75" s="182">
        <v>145000</v>
      </c>
      <c r="J75" s="182">
        <v>147900</v>
      </c>
      <c r="K75" s="182">
        <v>147900</v>
      </c>
      <c r="M75" s="139" t="str">
        <f t="shared" si="14"/>
        <v>422</v>
      </c>
      <c r="N75" s="139" t="str">
        <f t="shared" si="15"/>
        <v>42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43</v>
      </c>
      <c r="D76" s="144" t="str">
        <f t="shared" si="11"/>
        <v>Ostali prihodi za posebne namjene</v>
      </c>
      <c r="E76" s="149">
        <v>4222</v>
      </c>
      <c r="F76" s="144" t="str">
        <f t="shared" si="12"/>
        <v>Komunikacijska oprema</v>
      </c>
      <c r="G76" s="183" t="s">
        <v>181</v>
      </c>
      <c r="H76" s="144" t="str">
        <f t="shared" si="13"/>
        <v>REDOVNA DJELATNOST SVEUČILIŠTA U OSIJEKU (IZ EVIDENCIJSKIH PRIHODA)</v>
      </c>
      <c r="I76" s="182">
        <v>15000</v>
      </c>
      <c r="J76" s="182">
        <v>15300</v>
      </c>
      <c r="K76" s="182">
        <v>15300</v>
      </c>
      <c r="M76" s="139" t="str">
        <f t="shared" si="14"/>
        <v>422</v>
      </c>
      <c r="N76" s="139" t="str">
        <f t="shared" si="15"/>
        <v>42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43</v>
      </c>
      <c r="D77" s="144" t="str">
        <f t="shared" si="11"/>
        <v>Ostali prihodi za posebne namjene</v>
      </c>
      <c r="E77" s="149">
        <v>4223</v>
      </c>
      <c r="F77" s="144" t="str">
        <f t="shared" si="12"/>
        <v>Oprema za održavanje i zaštitu</v>
      </c>
      <c r="G77" s="183" t="s">
        <v>181</v>
      </c>
      <c r="H77" s="144" t="str">
        <f t="shared" si="13"/>
        <v>REDOVNA DJELATNOST SVEUČILIŠTA U OSIJEKU (IZ EVIDENCIJSKIH PRIHODA)</v>
      </c>
      <c r="I77" s="182">
        <v>17500</v>
      </c>
      <c r="J77" s="182">
        <v>17850</v>
      </c>
      <c r="K77" s="182">
        <v>17850</v>
      </c>
      <c r="M77" s="139" t="str">
        <f t="shared" si="14"/>
        <v>422</v>
      </c>
      <c r="N77" s="139" t="str">
        <f t="shared" si="15"/>
        <v>42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43</v>
      </c>
      <c r="D78" s="144" t="str">
        <f t="shared" si="11"/>
        <v>Ostali prihodi za posebne namjene</v>
      </c>
      <c r="E78" s="149">
        <v>4225</v>
      </c>
      <c r="F78" s="144" t="str">
        <f t="shared" si="12"/>
        <v>Instrumenti, uređaji i strojevi</v>
      </c>
      <c r="G78" s="183" t="s">
        <v>181</v>
      </c>
      <c r="H78" s="144" t="str">
        <f t="shared" si="13"/>
        <v>REDOVNA DJELATNOST SVEUČILIŠTA U OSIJEKU (IZ EVIDENCIJSKIH PRIHODA)</v>
      </c>
      <c r="I78" s="182">
        <v>3900</v>
      </c>
      <c r="J78" s="182">
        <v>3978</v>
      </c>
      <c r="K78" s="182">
        <v>3978</v>
      </c>
      <c r="M78" s="139" t="str">
        <f t="shared" si="14"/>
        <v>422</v>
      </c>
      <c r="N78" s="139" t="str">
        <f t="shared" si="15"/>
        <v>42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43</v>
      </c>
      <c r="D79" s="144" t="str">
        <f t="shared" si="11"/>
        <v>Ostali prihodi za posebne namjene</v>
      </c>
      <c r="E79" s="149">
        <v>4241</v>
      </c>
      <c r="F79" s="144" t="str">
        <f t="shared" si="12"/>
        <v>Knjige</v>
      </c>
      <c r="G79" s="183" t="s">
        <v>181</v>
      </c>
      <c r="H79" s="144" t="str">
        <f t="shared" si="13"/>
        <v>REDOVNA DJELATNOST SVEUČILIŠTA U OSIJEKU (IZ EVIDENCIJSKIH PRIHODA)</v>
      </c>
      <c r="I79" s="182">
        <v>39000</v>
      </c>
      <c r="J79" s="182">
        <v>39780</v>
      </c>
      <c r="K79" s="182">
        <v>39780</v>
      </c>
      <c r="M79" s="139" t="str">
        <f t="shared" si="14"/>
        <v>424</v>
      </c>
      <c r="N79" s="139" t="str">
        <f t="shared" si="15"/>
        <v>42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2" t="s">
        <v>766</v>
      </c>
      <c r="B1" s="272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 ht="409.5">
      <c r="A3" s="149">
        <v>52</v>
      </c>
      <c r="B3" s="144" t="str">
        <f t="shared" ref="B3" si="0">IFERROR(VLOOKUP(A3,$R$6:$S$23,2,FALSE),"")</f>
        <v>Ostale pomoći</v>
      </c>
      <c r="C3" s="149">
        <v>3211</v>
      </c>
      <c r="D3" s="144" t="str">
        <f>IFERROR(VLOOKUP(C3,$U$5:$W$129,2,FALSE),"")</f>
        <v>Službena putovanja</v>
      </c>
      <c r="E3" s="183" t="s">
        <v>998</v>
      </c>
      <c r="F3" s="144" t="str">
        <f>IFERROR(VLOOKUP(E3,$AA$6:$AB$1018,2,FALSE),"")</f>
        <v>Provedba HKO-a na razini visokog obrazovanja</v>
      </c>
      <c r="G3" s="182">
        <v>7486</v>
      </c>
      <c r="H3" s="182"/>
      <c r="I3" s="182"/>
      <c r="J3" s="198" t="s">
        <v>2286</v>
      </c>
      <c r="K3" s="197" t="s">
        <v>3503</v>
      </c>
      <c r="L3" s="197">
        <v>44642</v>
      </c>
      <c r="M3" s="198" t="s">
        <v>3502</v>
      </c>
      <c r="N3" s="260" t="s">
        <v>3504</v>
      </c>
      <c r="P3" s="139" t="str">
        <f>LEFT(C3,3)</f>
        <v>321</v>
      </c>
      <c r="Q3" s="139" t="str">
        <f>LEFT(C3,2)</f>
        <v>32</v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3" activePane="bottomLeft" state="frozen"/>
      <selection pane="bottomLeft" activeCell="K7" sqref="K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3" t="s">
        <v>261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4" t="s">
        <v>263</v>
      </c>
      <c r="C3" s="275"/>
      <c r="D3" s="276" t="s">
        <v>757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450000</v>
      </c>
      <c r="E5" s="3"/>
      <c r="F5" s="3"/>
      <c r="G5" s="3">
        <v>100000</v>
      </c>
      <c r="H5" s="3"/>
      <c r="I5" s="3">
        <v>350000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23527201</v>
      </c>
      <c r="E6" s="14">
        <f>+E27+E34</f>
        <v>19773236</v>
      </c>
      <c r="F6" s="14">
        <f t="shared" ref="F6:V6" si="1">+F27+F34</f>
        <v>0</v>
      </c>
      <c r="G6" s="14">
        <f t="shared" si="1"/>
        <v>1015600</v>
      </c>
      <c r="H6" s="14">
        <f>+H27+H34</f>
        <v>0</v>
      </c>
      <c r="I6" s="14">
        <f t="shared" ref="I6" si="2">+I27+I34</f>
        <v>2730879</v>
      </c>
      <c r="J6" s="14">
        <f t="shared" si="1"/>
        <v>0</v>
      </c>
      <c r="K6" s="14">
        <f t="shared" si="1"/>
        <v>7486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-467563</v>
      </c>
      <c r="E7" s="259"/>
      <c r="F7" s="259"/>
      <c r="G7" s="259">
        <v>-140253</v>
      </c>
      <c r="H7" s="259"/>
      <c r="I7" s="259">
        <v>-327310</v>
      </c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23509638</v>
      </c>
      <c r="E8" s="14">
        <f>+E5+E6+E7</f>
        <v>19773236</v>
      </c>
      <c r="F8" s="14">
        <f t="shared" ref="F8:V8" si="3">+F5+F6+F7</f>
        <v>0</v>
      </c>
      <c r="G8" s="14">
        <f t="shared" si="3"/>
        <v>975347</v>
      </c>
      <c r="H8" s="14">
        <f>+H5+H6+H7</f>
        <v>0</v>
      </c>
      <c r="I8" s="14">
        <f t="shared" ref="I8" si="4">+I5+I6+I7</f>
        <v>2753569</v>
      </c>
      <c r="J8" s="14">
        <f t="shared" si="3"/>
        <v>0</v>
      </c>
      <c r="K8" s="14">
        <f t="shared" si="3"/>
        <v>7486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23509638</v>
      </c>
      <c r="E9" s="134">
        <f>+'PLAN RASHODA I IZDATAKA'!E3</f>
        <v>19773236</v>
      </c>
      <c r="F9" s="134">
        <f>+'PLAN RASHODA I IZDATAKA'!F3</f>
        <v>0</v>
      </c>
      <c r="G9" s="134">
        <f>+'PLAN RASHODA I IZDATAKA'!G3</f>
        <v>975347</v>
      </c>
      <c r="H9" s="134">
        <f>+'PLAN RASHODA I IZDATAKA'!H3</f>
        <v>0</v>
      </c>
      <c r="I9" s="134">
        <f>+'PLAN RASHODA I IZDATAKA'!I3</f>
        <v>2753569</v>
      </c>
      <c r="J9" s="134">
        <f>+'PLAN RASHODA I IZDATAKA'!J3</f>
        <v>0</v>
      </c>
      <c r="K9" s="134">
        <f>+'PLAN RASHODA I IZDATAKA'!K3</f>
        <v>7486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7486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7486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1100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1100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2718379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2718379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1014500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1014500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19773236</v>
      </c>
      <c r="E24" s="186">
        <f>SUMIFS('Plan prihoda za unos u SAP'!$G$3:$G$501,'Plan prihoda za unos u SAP'!$C$3:$C$501,"=11",'Plan prihoda za unos u SAP'!$K$3:$K$501,"=671")</f>
        <v>19773236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12500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12500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23527201</v>
      </c>
      <c r="E27" s="4">
        <f>SUM(E11:E26)</f>
        <v>19773236</v>
      </c>
      <c r="F27" s="4">
        <f t="shared" ref="F27:W27" si="7">SUM(F11:F26)</f>
        <v>0</v>
      </c>
      <c r="G27" s="4">
        <f t="shared" si="7"/>
        <v>1015600</v>
      </c>
      <c r="H27" s="4">
        <f t="shared" si="7"/>
        <v>0</v>
      </c>
      <c r="I27" s="4">
        <f t="shared" si="7"/>
        <v>2730879</v>
      </c>
      <c r="J27" s="4">
        <f t="shared" si="7"/>
        <v>0</v>
      </c>
      <c r="K27" s="4">
        <f t="shared" si="7"/>
        <v>7486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23527201</v>
      </c>
      <c r="E41" s="71">
        <f>+E40+E34+E27</f>
        <v>19773236</v>
      </c>
      <c r="F41" s="71">
        <f>+F40+F34+F27</f>
        <v>0</v>
      </c>
      <c r="G41" s="71">
        <f t="shared" ref="G41:W41" si="11">+G40+G34+G27</f>
        <v>1015600</v>
      </c>
      <c r="H41" s="71">
        <f t="shared" si="11"/>
        <v>0</v>
      </c>
      <c r="I41" s="71">
        <f t="shared" si="11"/>
        <v>2730879</v>
      </c>
      <c r="J41" s="71">
        <f t="shared" si="11"/>
        <v>0</v>
      </c>
      <c r="K41" s="71">
        <f t="shared" si="11"/>
        <v>7486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4" t="s">
        <v>263</v>
      </c>
      <c r="C43" s="275"/>
      <c r="D43" s="276" t="s">
        <v>1915</v>
      </c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8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467563</v>
      </c>
      <c r="E45" s="185">
        <f>-E7</f>
        <v>0</v>
      </c>
      <c r="F45" s="185">
        <f>-F7</f>
        <v>0</v>
      </c>
      <c r="G45" s="185">
        <f t="shared" ref="G45:W45" si="13">-G7</f>
        <v>140253</v>
      </c>
      <c r="H45" s="185">
        <f t="shared" si="13"/>
        <v>0</v>
      </c>
      <c r="I45" s="185">
        <f t="shared" si="13"/>
        <v>327310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24120943</v>
      </c>
      <c r="E46" s="14">
        <f t="shared" ref="E46:W46" si="14">+E67+E74</f>
        <v>19932706</v>
      </c>
      <c r="F46" s="14">
        <f t="shared" si="14"/>
        <v>0</v>
      </c>
      <c r="G46" s="14">
        <f t="shared" si="14"/>
        <v>1025487</v>
      </c>
      <c r="H46" s="14">
        <f>+H67+H74</f>
        <v>0</v>
      </c>
      <c r="I46" s="14">
        <f t="shared" si="14"/>
        <v>3162750</v>
      </c>
      <c r="J46" s="14">
        <f t="shared" si="14"/>
        <v>0</v>
      </c>
      <c r="K46" s="14">
        <f t="shared" si="14"/>
        <v>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-613031</v>
      </c>
      <c r="E47" s="113"/>
      <c r="F47" s="113"/>
      <c r="G47" s="113">
        <v>-180636</v>
      </c>
      <c r="H47" s="113"/>
      <c r="I47" s="113">
        <v>-432395</v>
      </c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23975475</v>
      </c>
      <c r="E48" s="14">
        <f>+E45+E46+E47</f>
        <v>19932706</v>
      </c>
      <c r="F48" s="14">
        <f t="shared" ref="F48:W48" si="15">+F45+F46+F47</f>
        <v>0</v>
      </c>
      <c r="G48" s="14">
        <f t="shared" si="15"/>
        <v>985104</v>
      </c>
      <c r="H48" s="14">
        <f>+H45+H46+H47</f>
        <v>0</v>
      </c>
      <c r="I48" s="14">
        <f t="shared" si="15"/>
        <v>3057665</v>
      </c>
      <c r="J48" s="14">
        <f t="shared" si="15"/>
        <v>0</v>
      </c>
      <c r="K48" s="14">
        <f t="shared" si="15"/>
        <v>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23975475</v>
      </c>
      <c r="E49" s="134">
        <f>+'PLAN RASHODA I IZDATAKA'!E71</f>
        <v>19932706</v>
      </c>
      <c r="F49" s="134">
        <f>+'PLAN RASHODA I IZDATAKA'!F71</f>
        <v>0</v>
      </c>
      <c r="G49" s="134">
        <f>+'PLAN RASHODA I IZDATAKA'!G71</f>
        <v>985104</v>
      </c>
      <c r="H49" s="134">
        <f>+'PLAN RASHODA I IZDATAKA'!H71</f>
        <v>0</v>
      </c>
      <c r="I49" s="134">
        <f>+'PLAN RASHODA I IZDATAKA'!I71</f>
        <v>3057665</v>
      </c>
      <c r="J49" s="134">
        <f>+'PLAN RASHODA I IZDATAKA'!J71</f>
        <v>0</v>
      </c>
      <c r="K49" s="134">
        <f>+'PLAN RASHODA I IZDATAKA'!K71</f>
        <v>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1112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1112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3150000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3150000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1024375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1024375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19932706</v>
      </c>
      <c r="E64" s="186">
        <f>SUMIFS('Plan prihoda za unos u SAP'!$H$3:$H$501,'Plan prihoda za unos u SAP'!$C$3:$C$501,"=11",'Plan prihoda za unos u SAP'!$K$3:$K$501,"=671")</f>
        <v>19932706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12750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12750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24120943</v>
      </c>
      <c r="E67" s="4">
        <f>SUM(E51:E66)</f>
        <v>19932706</v>
      </c>
      <c r="F67" s="4">
        <f t="shared" ref="F67:W67" si="17">SUM(F51:F66)</f>
        <v>0</v>
      </c>
      <c r="G67" s="4">
        <f t="shared" si="17"/>
        <v>1025487</v>
      </c>
      <c r="H67" s="4">
        <f t="shared" si="17"/>
        <v>0</v>
      </c>
      <c r="I67" s="4">
        <f t="shared" si="17"/>
        <v>3162750</v>
      </c>
      <c r="J67" s="4">
        <f>SUM(J51:J66)</f>
        <v>0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24120943</v>
      </c>
      <c r="E81" s="71">
        <f>+E80+E74+E67</f>
        <v>19932706</v>
      </c>
      <c r="F81" s="71">
        <f>+F80+F74+F67</f>
        <v>0</v>
      </c>
      <c r="G81" s="71">
        <f t="shared" ref="G81:W81" si="21">+G80+G74+G67</f>
        <v>1025487</v>
      </c>
      <c r="H81" s="71">
        <f t="shared" si="21"/>
        <v>0</v>
      </c>
      <c r="I81" s="71">
        <f t="shared" si="21"/>
        <v>3162750</v>
      </c>
      <c r="J81" s="71">
        <f t="shared" si="21"/>
        <v>0</v>
      </c>
      <c r="K81" s="71">
        <f t="shared" si="21"/>
        <v>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4" t="s">
        <v>263</v>
      </c>
      <c r="C83" s="275"/>
      <c r="D83" s="276" t="s">
        <v>1989</v>
      </c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8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613031</v>
      </c>
      <c r="E85" s="185">
        <f>-E47</f>
        <v>0</v>
      </c>
      <c r="F85" s="185">
        <f>-F47</f>
        <v>0</v>
      </c>
      <c r="G85" s="185">
        <f t="shared" ref="G85:W85" si="23">-G47</f>
        <v>180636</v>
      </c>
      <c r="H85" s="185">
        <f t="shared" si="23"/>
        <v>0</v>
      </c>
      <c r="I85" s="185">
        <f t="shared" si="23"/>
        <v>432395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24171343</v>
      </c>
      <c r="E86" s="14">
        <f t="shared" ref="E86:W86" si="24">+E107+E114</f>
        <v>19932219</v>
      </c>
      <c r="F86" s="14">
        <f t="shared" si="24"/>
        <v>0</v>
      </c>
      <c r="G86" s="14">
        <f t="shared" si="24"/>
        <v>1026124</v>
      </c>
      <c r="H86" s="14">
        <f>+H107+H114</f>
        <v>0</v>
      </c>
      <c r="I86" s="14">
        <f t="shared" si="24"/>
        <v>3213000</v>
      </c>
      <c r="J86" s="14">
        <f t="shared" si="24"/>
        <v>0</v>
      </c>
      <c r="K86" s="14">
        <f t="shared" si="24"/>
        <v>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-817787</v>
      </c>
      <c r="E87" s="113"/>
      <c r="F87" s="113"/>
      <c r="G87" s="113">
        <v>-211807</v>
      </c>
      <c r="H87" s="113"/>
      <c r="I87" s="113">
        <v>-605980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23966587</v>
      </c>
      <c r="E88" s="14">
        <f>+E85+E86+E87</f>
        <v>19932219</v>
      </c>
      <c r="F88" s="14">
        <f t="shared" ref="F88:W88" si="25">+F85+F86+F87</f>
        <v>0</v>
      </c>
      <c r="G88" s="14">
        <f t="shared" si="25"/>
        <v>994953</v>
      </c>
      <c r="H88" s="14">
        <f>+H85+H86+H87</f>
        <v>0</v>
      </c>
      <c r="I88" s="14">
        <f t="shared" si="25"/>
        <v>3039415</v>
      </c>
      <c r="J88" s="14">
        <f t="shared" si="25"/>
        <v>0</v>
      </c>
      <c r="K88" s="14">
        <f t="shared" si="25"/>
        <v>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23966587</v>
      </c>
      <c r="E89" s="134">
        <f>+'PLAN RASHODA I IZDATAKA'!E91</f>
        <v>19932219</v>
      </c>
      <c r="F89" s="134">
        <f>+'PLAN RASHODA I IZDATAKA'!F91</f>
        <v>0</v>
      </c>
      <c r="G89" s="134">
        <f>+'PLAN RASHODA I IZDATAKA'!G91</f>
        <v>994953</v>
      </c>
      <c r="H89" s="134">
        <f>+'PLAN RASHODA I IZDATAKA'!H91</f>
        <v>0</v>
      </c>
      <c r="I89" s="134">
        <f>+'PLAN RASHODA I IZDATAKA'!I91</f>
        <v>3039415</v>
      </c>
      <c r="J89" s="134">
        <f>+'PLAN RASHODA I IZDATAKA'!J91</f>
        <v>0</v>
      </c>
      <c r="K89" s="134">
        <f>+'PLAN RASHODA I IZDATAKA'!K91</f>
        <v>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1124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1124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3200000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3200000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1025000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1025000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19932219</v>
      </c>
      <c r="E104" s="186">
        <f>SUMIFS('Plan prihoda za unos u SAP'!$I$3:$I$501,'Plan prihoda za unos u SAP'!$C$3:$C$501,"=11",'Plan prihoda za unos u SAP'!$K$3:$K$501,"=671")</f>
        <v>19932219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13000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13000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24171343</v>
      </c>
      <c r="E107" s="4">
        <f>SUM(E91:E106)</f>
        <v>19932219</v>
      </c>
      <c r="F107" s="4">
        <f t="shared" ref="F107:W107" si="27">SUM(F91:F106)</f>
        <v>0</v>
      </c>
      <c r="G107" s="4">
        <f t="shared" si="27"/>
        <v>1026124</v>
      </c>
      <c r="H107" s="4">
        <f t="shared" si="27"/>
        <v>0</v>
      </c>
      <c r="I107" s="4">
        <f t="shared" si="27"/>
        <v>3213000</v>
      </c>
      <c r="J107" s="4">
        <f t="shared" si="27"/>
        <v>0</v>
      </c>
      <c r="K107" s="4">
        <f t="shared" si="27"/>
        <v>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24171343</v>
      </c>
      <c r="E121" s="71">
        <f>+E120+E114+E107</f>
        <v>19932219</v>
      </c>
      <c r="F121" s="71">
        <f>+F120+F114+F107</f>
        <v>0</v>
      </c>
      <c r="G121" s="71">
        <f t="shared" ref="G121:W121" si="31">+G120+G114+G107</f>
        <v>1026124</v>
      </c>
      <c r="H121" s="71">
        <f t="shared" si="31"/>
        <v>0</v>
      </c>
      <c r="I121" s="71">
        <f t="shared" si="31"/>
        <v>3213000</v>
      </c>
      <c r="J121" s="71">
        <f t="shared" si="31"/>
        <v>0</v>
      </c>
      <c r="K121" s="71">
        <f t="shared" si="31"/>
        <v>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9" t="s">
        <v>3492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23509638</v>
      </c>
      <c r="E3" s="121">
        <f t="shared" ref="E3:W3" si="1">E4+E38+E58</f>
        <v>19773236</v>
      </c>
      <c r="F3" s="121">
        <f t="shared" si="1"/>
        <v>0</v>
      </c>
      <c r="G3" s="121">
        <f t="shared" si="1"/>
        <v>975347</v>
      </c>
      <c r="H3" s="121">
        <f>H4+H38+H58</f>
        <v>0</v>
      </c>
      <c r="I3" s="121">
        <f t="shared" si="1"/>
        <v>2753569</v>
      </c>
      <c r="J3" s="121">
        <f t="shared" si="1"/>
        <v>0</v>
      </c>
      <c r="K3" s="121">
        <f t="shared" si="1"/>
        <v>7486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22975693</v>
      </c>
      <c r="E4" s="125">
        <f>E5+E9+E15+E19+E23+E30+E33</f>
        <v>19499690</v>
      </c>
      <c r="F4" s="125">
        <f t="shared" ref="F4:W4" si="2">F5+F9+F15+F19+F23+F30+F33</f>
        <v>0</v>
      </c>
      <c r="G4" s="125">
        <f t="shared" si="2"/>
        <v>935348</v>
      </c>
      <c r="H4" s="125">
        <f>H5+H9+H15+H19+H23+H30+H33</f>
        <v>0</v>
      </c>
      <c r="I4" s="125">
        <f t="shared" si="2"/>
        <v>2533169</v>
      </c>
      <c r="J4" s="125">
        <f t="shared" si="2"/>
        <v>0</v>
      </c>
      <c r="K4" s="125">
        <f t="shared" si="2"/>
        <v>7486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18421742</v>
      </c>
      <c r="E5" s="12">
        <f>SUM(E6:E8)</f>
        <v>17233688</v>
      </c>
      <c r="F5" s="12">
        <f t="shared" ref="F5:W5" si="3">SUM(F6:F8)</f>
        <v>0</v>
      </c>
      <c r="G5" s="12">
        <f t="shared" si="3"/>
        <v>210050</v>
      </c>
      <c r="H5" s="12">
        <f>SUM(H6:H8)</f>
        <v>0</v>
      </c>
      <c r="I5" s="12">
        <f t="shared" si="3"/>
        <v>978004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15275279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14380279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170000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725000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654809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500809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12000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142000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2491654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2352600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28050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111004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4474243</v>
      </c>
      <c r="E9" s="78">
        <f t="shared" ref="E9:W9" si="4">SUM(E10:E14)</f>
        <v>2266002</v>
      </c>
      <c r="F9" s="78">
        <f t="shared" si="4"/>
        <v>0</v>
      </c>
      <c r="G9" s="78">
        <f>SUM(G10:G14)</f>
        <v>716040</v>
      </c>
      <c r="H9" s="78">
        <f>SUM(H10:H14)</f>
        <v>0</v>
      </c>
      <c r="I9" s="78">
        <f t="shared" si="4"/>
        <v>1484715</v>
      </c>
      <c r="J9" s="78">
        <f t="shared" si="4"/>
        <v>0</v>
      </c>
      <c r="K9" s="78">
        <f t="shared" si="4"/>
        <v>7486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752336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499850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45000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200000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7486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936139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702889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23250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210000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2423873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867018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619640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937215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84150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45150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15000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24000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277745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151095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13150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113500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79708</v>
      </c>
      <c r="E15" s="4">
        <f t="shared" ref="E15:W15" si="5">SUM(E16:E18)</f>
        <v>0</v>
      </c>
      <c r="F15" s="4">
        <f t="shared" si="5"/>
        <v>0</v>
      </c>
      <c r="G15" s="4">
        <f t="shared" si="5"/>
        <v>9258</v>
      </c>
      <c r="H15" s="4">
        <f>SUM(H16:H18)</f>
        <v>0</v>
      </c>
      <c r="I15" s="4">
        <f t="shared" si="5"/>
        <v>70450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79708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9258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70450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533945</v>
      </c>
      <c r="E38" s="126">
        <f>E42+E49+E51+E53+E39</f>
        <v>273546</v>
      </c>
      <c r="F38" s="126">
        <f t="shared" ref="F38:W38" si="11">F42+F49+F51+F53+F39</f>
        <v>0</v>
      </c>
      <c r="G38" s="126">
        <f t="shared" si="11"/>
        <v>39999</v>
      </c>
      <c r="H38" s="126">
        <f>H42+H49+H51+H53+H39</f>
        <v>0</v>
      </c>
      <c r="I38" s="126">
        <f t="shared" si="11"/>
        <v>220400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533945</v>
      </c>
      <c r="E42" s="4">
        <f t="shared" ref="E42:W42" si="13">SUM(E43:E48)</f>
        <v>273546</v>
      </c>
      <c r="F42" s="4">
        <f t="shared" si="13"/>
        <v>0</v>
      </c>
      <c r="G42" s="4">
        <f t="shared" si="13"/>
        <v>39999</v>
      </c>
      <c r="H42" s="4">
        <f>SUM(H43:H48)</f>
        <v>0</v>
      </c>
      <c r="I42" s="4">
        <f t="shared" si="13"/>
        <v>220400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35000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35000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431399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245000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4999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181400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67546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28546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39000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23975475</v>
      </c>
      <c r="E71" s="121">
        <f t="shared" ref="E71:W71" si="23">+E72+E80+E86</f>
        <v>19932706</v>
      </c>
      <c r="F71" s="121">
        <f t="shared" si="23"/>
        <v>0</v>
      </c>
      <c r="G71" s="121">
        <f t="shared" si="23"/>
        <v>985104</v>
      </c>
      <c r="H71" s="121">
        <f>+H72+H80+H86</f>
        <v>0</v>
      </c>
      <c r="I71" s="121">
        <f t="shared" si="23"/>
        <v>3057665</v>
      </c>
      <c r="J71" s="121">
        <f t="shared" si="23"/>
        <v>0</v>
      </c>
      <c r="K71" s="121">
        <f t="shared" si="23"/>
        <v>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23436722</v>
      </c>
      <c r="E72" s="130">
        <f t="shared" ref="E72:W72" si="24">SUM(E73:E79)</f>
        <v>19659160</v>
      </c>
      <c r="F72" s="130">
        <f t="shared" si="24"/>
        <v>0</v>
      </c>
      <c r="G72" s="130">
        <f t="shared" si="24"/>
        <v>944705</v>
      </c>
      <c r="H72" s="130">
        <f>SUM(H73:H79)</f>
        <v>0</v>
      </c>
      <c r="I72" s="130">
        <f t="shared" si="24"/>
        <v>2832857</v>
      </c>
      <c r="J72" s="130">
        <f t="shared" si="24"/>
        <v>0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18691538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17235369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212151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1244018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4664274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2423791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723203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1517280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80910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9351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71559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538753</v>
      </c>
      <c r="E80" s="131">
        <f t="shared" ref="E80:W80" si="25">SUM(E81:E85)</f>
        <v>273546</v>
      </c>
      <c r="F80" s="131">
        <f t="shared" si="25"/>
        <v>0</v>
      </c>
      <c r="G80" s="131">
        <f t="shared" si="25"/>
        <v>40399</v>
      </c>
      <c r="H80" s="131">
        <f>SUM(H81:H85)</f>
        <v>0</v>
      </c>
      <c r="I80" s="131">
        <f t="shared" si="25"/>
        <v>224808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538753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273546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40399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224808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23966587</v>
      </c>
      <c r="E91" s="121">
        <f t="shared" ref="E91:W91" si="28">E92+E100+E106</f>
        <v>19932219</v>
      </c>
      <c r="F91" s="121">
        <f t="shared" si="28"/>
        <v>0</v>
      </c>
      <c r="G91" s="121">
        <f t="shared" si="28"/>
        <v>994953</v>
      </c>
      <c r="H91" s="121">
        <f>H92+H100+H106</f>
        <v>0</v>
      </c>
      <c r="I91" s="121">
        <f t="shared" si="28"/>
        <v>3039415</v>
      </c>
      <c r="J91" s="121">
        <f t="shared" si="28"/>
        <v>0</v>
      </c>
      <c r="K91" s="121">
        <f t="shared" si="28"/>
        <v>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23427429</v>
      </c>
      <c r="E92" s="130">
        <f t="shared" ref="E92:G92" si="29">SUM(E93:E99)</f>
        <v>19658673</v>
      </c>
      <c r="F92" s="130">
        <f t="shared" si="29"/>
        <v>0</v>
      </c>
      <c r="G92" s="130">
        <f t="shared" si="29"/>
        <v>954149</v>
      </c>
      <c r="H92" s="130">
        <f>SUM(H93:H99)</f>
        <v>0</v>
      </c>
      <c r="I92" s="130">
        <f t="shared" ref="I92:K92" si="30">SUM(I93:I99)</f>
        <v>2814607</v>
      </c>
      <c r="J92" s="130">
        <f t="shared" si="30"/>
        <v>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18693172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17234882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214272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1244018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4660754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2423791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730433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1506530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73503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9444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64059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539158</v>
      </c>
      <c r="E100" s="131">
        <f t="shared" ref="E100:G100" si="33">SUM(E101:E105)</f>
        <v>273546</v>
      </c>
      <c r="F100" s="131">
        <f t="shared" si="33"/>
        <v>0</v>
      </c>
      <c r="G100" s="131">
        <f t="shared" si="33"/>
        <v>40804</v>
      </c>
      <c r="H100" s="131">
        <f>SUM(H101:H105)</f>
        <v>0</v>
      </c>
      <c r="I100" s="131">
        <f t="shared" ref="I100:K100" si="34">SUM(I101:I105)</f>
        <v>224808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539158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273546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40804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224808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2" t="s">
        <v>221</v>
      </c>
      <c r="B10" s="284" t="s">
        <v>222</v>
      </c>
      <c r="C10" s="284" t="s">
        <v>223</v>
      </c>
      <c r="D10" s="287" t="s">
        <v>224</v>
      </c>
      <c r="E10" s="280" t="s">
        <v>3490</v>
      </c>
      <c r="F10" s="280" t="s">
        <v>765</v>
      </c>
      <c r="G10" s="280" t="s">
        <v>1912</v>
      </c>
      <c r="H10" s="280" t="s">
        <v>3491</v>
      </c>
    </row>
    <row r="11" spans="1:8" ht="15.75" thickBot="1">
      <c r="A11" s="283"/>
      <c r="B11" s="285"/>
      <c r="C11" s="286"/>
      <c r="D11" s="288"/>
      <c r="E11" s="289"/>
      <c r="F11" s="281"/>
      <c r="G11" s="281"/>
      <c r="H11" s="281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311"/>
  <sheetViews>
    <sheetView topLeftCell="A140" workbookViewId="0">
      <selection activeCell="B273" sqref="B273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4" s="203" customFormat="1">
      <c r="A129" s="246" t="s">
        <v>2230</v>
      </c>
      <c r="B129" s="245" t="s">
        <v>2231</v>
      </c>
      <c r="D129" s="203" t="s">
        <v>998</v>
      </c>
    </row>
    <row r="130" spans="1:4" s="203" customFormat="1">
      <c r="A130" s="246" t="s">
        <v>2232</v>
      </c>
      <c r="B130" s="245" t="s">
        <v>2233</v>
      </c>
    </row>
    <row r="131" spans="1:4" s="203" customFormat="1">
      <c r="A131" s="246" t="s">
        <v>2236</v>
      </c>
      <c r="B131" s="245" t="s">
        <v>2237</v>
      </c>
    </row>
    <row r="132" spans="1:4" s="203" customFormat="1">
      <c r="A132" s="246" t="s">
        <v>1855</v>
      </c>
      <c r="B132" s="245" t="s">
        <v>1856</v>
      </c>
    </row>
    <row r="133" spans="1:4" s="203" customFormat="1">
      <c r="A133" s="246" t="s">
        <v>2238</v>
      </c>
      <c r="B133" s="245" t="s">
        <v>2213</v>
      </c>
    </row>
    <row r="134" spans="1:4" s="203" customFormat="1" ht="25.5">
      <c r="A134" s="246" t="s">
        <v>2239</v>
      </c>
      <c r="B134" s="245" t="s">
        <v>2240</v>
      </c>
    </row>
    <row r="135" spans="1:4" s="258" customFormat="1">
      <c r="A135" s="256" t="s">
        <v>1081</v>
      </c>
      <c r="B135" s="257" t="s">
        <v>1139</v>
      </c>
      <c r="C135" s="258" t="s">
        <v>3497</v>
      </c>
    </row>
    <row r="136" spans="1:4">
      <c r="A136" s="244" t="s">
        <v>48</v>
      </c>
      <c r="B136" s="243" t="s">
        <v>49</v>
      </c>
    </row>
    <row r="137" spans="1:4" s="203" customFormat="1">
      <c r="A137" s="246" t="s">
        <v>52</v>
      </c>
      <c r="B137" s="245" t="s">
        <v>53</v>
      </c>
    </row>
    <row r="138" spans="1:4" s="203" customFormat="1">
      <c r="A138" s="246" t="s">
        <v>62</v>
      </c>
      <c r="B138" s="245" t="s">
        <v>63</v>
      </c>
    </row>
    <row r="139" spans="1:4" s="203" customFormat="1">
      <c r="A139" s="246" t="s">
        <v>65</v>
      </c>
      <c r="B139" s="245" t="s">
        <v>66</v>
      </c>
    </row>
    <row r="140" spans="1:4" s="203" customFormat="1">
      <c r="A140" s="246" t="s">
        <v>67</v>
      </c>
      <c r="B140" s="245" t="s">
        <v>68</v>
      </c>
    </row>
    <row r="141" spans="1:4" s="203" customFormat="1">
      <c r="A141" s="246" t="s">
        <v>777</v>
      </c>
      <c r="B141" s="245" t="s">
        <v>778</v>
      </c>
    </row>
    <row r="142" spans="1:4" s="203" customFormat="1">
      <c r="A142" s="246" t="s">
        <v>72</v>
      </c>
      <c r="B142" s="245" t="s">
        <v>73</v>
      </c>
    </row>
    <row r="143" spans="1:4" s="203" customFormat="1">
      <c r="A143" s="246" t="s">
        <v>74</v>
      </c>
      <c r="B143" s="245" t="s">
        <v>75</v>
      </c>
    </row>
    <row r="144" spans="1:4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2021-12-22T08:00:41Z</cp:lastPrinted>
  <dcterms:created xsi:type="dcterms:W3CDTF">2018-09-10T07:36:17Z</dcterms:created>
  <dcterms:modified xsi:type="dcterms:W3CDTF">2021-12-22T08:20:29Z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